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chartsheets/sheet1.xml" ContentType="application/vnd.openxmlformats-officedocument.spreadsheetml.chart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pivotCache/pivotCacheDefinition3.xml" ContentType="application/vnd.openxmlformats-officedocument.spreadsheetml.pivotCacheDefinition+xml"/>
  <Override PartName="/xl/pivotCache/pivotCacheRecords3.xml" ContentType="application/vnd.openxmlformats-officedocument.spreadsheetml.pivotCacheRecords+xml"/>
  <Override PartName="/xl/pivotCache/pivotCacheDefinition4.xml" ContentType="application/vnd.openxmlformats-officedocument.spreadsheetml.pivotCacheDefinition+xml"/>
  <Override PartName="/xl/pivotCache/pivotCacheRecords4.xml" ContentType="application/vnd.openxmlformats-officedocument.spreadsheetml.pivotCacheRecords+xml"/>
  <Override PartName="/xl/pivotCache/pivotCacheDefinition5.xml" ContentType="application/vnd.openxmlformats-officedocument.spreadsheetml.pivotCacheDefinition+xml"/>
  <Override PartName="/xl/pivotCache/pivotCacheRecords5.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slicerCaches/slicerCache4.xml" ContentType="application/vnd.ms-excel.slicerCache+xml"/>
  <Override PartName="/xl/slicerCaches/slicerCache5.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tables/table1.xml" ContentType="application/vnd.openxmlformats-officedocument.spreadsheetml.table+xml"/>
  <Override PartName="/xl/pivotTables/pivotTable4.xml" ContentType="application/vnd.openxmlformats-officedocument.spreadsheetml.pivotTable+xml"/>
  <Override PartName="/xl/pivotTables/pivotTable5.xml" ContentType="application/vnd.openxmlformats-officedocument.spreadsheetml.pivotTable+xml"/>
  <Override PartName="/xl/drawings/drawing1.xml" ContentType="application/vnd.openxmlformats-officedocument.drawing+xml"/>
  <Override PartName="/xl/tables/table2.xml" ContentType="application/vnd.openxmlformats-officedocument.spreadsheetml.table+xml"/>
  <Override PartName="/xl/slicers/slicer1.xml" ContentType="application/vnd.ms-excel.slicer+xml"/>
  <Override PartName="/xl/pivotTables/pivotTable6.xml" ContentType="application/vnd.openxmlformats-officedocument.spreadsheetml.pivotTable+xml"/>
  <Override PartName="/xl/drawings/drawing2.xml" ContentType="application/vnd.openxmlformats-officedocument.drawing+xml"/>
  <Override PartName="/xl/slicers/slicer2.xml" ContentType="application/vnd.ms-excel.slicer+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pivotTables/pivotTable7.xml" ContentType="application/vnd.openxmlformats-officedocument.spreadsheetml.pivotTable+xml"/>
  <Override PartName="/xl/pivotTables/pivotTable8.xml" ContentType="application/vnd.openxmlformats-officedocument.spreadsheetml.pivotTable+xml"/>
  <Override PartName="/xl/drawings/drawing4.xml" ContentType="application/vnd.openxmlformats-officedocument.drawing+xml"/>
  <Override PartName="/xl/slicers/slicer3.xml" ContentType="application/vnd.ms-excel.slicer+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pivotTables/pivotTable9.xml" ContentType="application/vnd.openxmlformats-officedocument.spreadsheetml.pivotTable+xml"/>
  <Override PartName="/xl/drawings/drawing5.xml" ContentType="application/vnd.openxmlformats-officedocument.drawing+xml"/>
  <Override PartName="/xl/slicers/slicer4.xml" ContentType="application/vnd.ms-excel.slicer+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hidePivotFieldList="1"/>
  <mc:AlternateContent xmlns:mc="http://schemas.openxmlformats.org/markup-compatibility/2006">
    <mc:Choice Requires="x15">
      <x15ac:absPath xmlns:x15ac="http://schemas.microsoft.com/office/spreadsheetml/2010/11/ac" url="C:\Users\Attila\Desktop\"/>
    </mc:Choice>
  </mc:AlternateContent>
  <xr:revisionPtr revIDLastSave="0" documentId="13_ncr:1_{8A24DD81-DAE5-4D99-845C-921254C5DBD2}" xr6:coauthVersionLast="46" xr6:coauthVersionMax="46" xr10:uidLastSave="{00000000-0000-0000-0000-000000000000}"/>
  <bookViews>
    <workbookView xWindow="-120" yWindow="-120" windowWidth="29040" windowHeight="15840" tabRatio="732" xr2:uid="{00000000-000D-0000-FFFF-FFFF00000000}"/>
  </bookViews>
  <sheets>
    <sheet name="További függvények" sheetId="14" r:id="rId1"/>
    <sheet name="Pivot tábla" sheetId="71" r:id="rId2"/>
    <sheet name="Feladat 1" sheetId="72" r:id="rId3"/>
    <sheet name="Feladat 1 (m)" sheetId="76" r:id="rId4"/>
    <sheet name="Feladat 2" sheetId="73" r:id="rId5"/>
    <sheet name="Feladat 2 (m)" sheetId="77" r:id="rId6"/>
    <sheet name="Feladat 3" sheetId="57" r:id="rId7"/>
    <sheet name="Feladat 3 (m)" sheetId="78" r:id="rId8"/>
    <sheet name="Diagram 1 (m)" sheetId="75" r:id="rId9"/>
    <sheet name="Feladat 4" sheetId="54" r:id="rId10"/>
    <sheet name="Feladat 4 (m)" sheetId="61" r:id="rId11"/>
    <sheet name="Feladat 5" sheetId="65" r:id="rId12"/>
    <sheet name="Feladat 5 (m)" sheetId="66" r:id="rId13"/>
    <sheet name="Feladat 6" sheetId="64" r:id="rId14"/>
    <sheet name="Feladat 6 (m)" sheetId="69" r:id="rId15"/>
    <sheet name="Feladat 6 Pivot" sheetId="70" r:id="rId16"/>
    <sheet name="Feladat 6 Pivot (m)" sheetId="63" r:id="rId17"/>
    <sheet name="Feladat 7 (e)" sheetId="67" r:id="rId18"/>
    <sheet name="Feladat 7 (m)" sheetId="68" r:id="rId19"/>
  </sheets>
  <definedNames>
    <definedName name="anscount" hidden="1">1</definedName>
    <definedName name="bumerangtabla">'Feladat 4 (m)'!$A$7:$D$15</definedName>
    <definedName name="eladasiar" localSheetId="14">'Feladat 6 (m)'!$H$18:$H$73</definedName>
    <definedName name="eladasiertek" localSheetId="14">'Feladat 6 (m)'!$J$18:$J$73</definedName>
    <definedName name="limcount" hidden="1">1</definedName>
    <definedName name="mennyiseg" localSheetId="14">'Feladat 6 (m)'!$C$18:$C$73</definedName>
    <definedName name="sencount" hidden="1">1</definedName>
    <definedName name="Szeletelő_Alkalmazott1">#N/A</definedName>
    <definedName name="Szeletelő_Gyártó1">#N/A</definedName>
    <definedName name="Szeletelő_Termék1">#N/A</definedName>
    <definedName name="Szeletelő_Termék21">#N/A</definedName>
    <definedName name="Szeletelő_Termék3">#N/A</definedName>
    <definedName name="termek" localSheetId="14">'Feladat 6 (m)'!$B$18:$B$73</definedName>
  </definedNames>
  <calcPr calcId="191029"/>
  <pivotCaches>
    <pivotCache cacheId="0" r:id="rId20"/>
    <pivotCache cacheId="1" r:id="rId21"/>
    <pivotCache cacheId="2" r:id="rId22"/>
    <pivotCache cacheId="3" r:id="rId23"/>
    <pivotCache cacheId="4" r:id="rId24"/>
  </pivotCaches>
  <extLst>
    <ext xmlns:x14="http://schemas.microsoft.com/office/spreadsheetml/2009/9/main" uri="{BBE1A952-AA13-448e-AADC-164F8A28A991}">
      <x14:slicerCaches>
        <x14:slicerCache r:id="rId25"/>
        <x14:slicerCache r:id="rId26"/>
        <x14:slicerCache r:id="rId27"/>
        <x14:slicerCache r:id="rId28"/>
        <x14:slicerCache r:id="rId29"/>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83" i="69" l="1"/>
  <c r="C82" i="69"/>
  <c r="C81" i="69"/>
  <c r="C80" i="69"/>
  <c r="E73" i="69"/>
  <c r="E72" i="69"/>
  <c r="E71" i="69"/>
  <c r="F71" i="69" s="1"/>
  <c r="G71" i="69" s="1"/>
  <c r="H71" i="69" s="1"/>
  <c r="E70" i="69"/>
  <c r="F70" i="69" s="1"/>
  <c r="G70" i="69" s="1"/>
  <c r="H70" i="69" s="1"/>
  <c r="E69" i="69"/>
  <c r="F69" i="69" s="1"/>
  <c r="G69" i="69" s="1"/>
  <c r="H69" i="69" s="1"/>
  <c r="E68" i="69"/>
  <c r="F68" i="69" s="1"/>
  <c r="G68" i="69" s="1"/>
  <c r="H68" i="69" s="1"/>
  <c r="E67" i="69"/>
  <c r="F67" i="69" s="1"/>
  <c r="E66" i="69"/>
  <c r="E65" i="69"/>
  <c r="E64" i="69"/>
  <c r="F64" i="69" s="1"/>
  <c r="E63" i="69"/>
  <c r="F63" i="69" s="1"/>
  <c r="G63" i="69" s="1"/>
  <c r="H63" i="69" s="1"/>
  <c r="E62" i="69"/>
  <c r="F62" i="69" s="1"/>
  <c r="G62" i="69" s="1"/>
  <c r="H62" i="69" s="1"/>
  <c r="E61" i="69"/>
  <c r="F61" i="69" s="1"/>
  <c r="G61" i="69" s="1"/>
  <c r="H61" i="69" s="1"/>
  <c r="E60" i="69"/>
  <c r="E59" i="69"/>
  <c r="F59" i="69" s="1"/>
  <c r="E58" i="69"/>
  <c r="E57" i="69"/>
  <c r="E56" i="69"/>
  <c r="F56" i="69" s="1"/>
  <c r="E55" i="69"/>
  <c r="F55" i="69" s="1"/>
  <c r="G55" i="69" s="1"/>
  <c r="H55" i="69" s="1"/>
  <c r="E54" i="69"/>
  <c r="F54" i="69" s="1"/>
  <c r="G54" i="69" s="1"/>
  <c r="H54" i="69" s="1"/>
  <c r="E53" i="69"/>
  <c r="F53" i="69" s="1"/>
  <c r="G53" i="69" s="1"/>
  <c r="H53" i="69" s="1"/>
  <c r="E52" i="69"/>
  <c r="E51" i="69"/>
  <c r="F51" i="69" s="1"/>
  <c r="E50" i="69"/>
  <c r="E49" i="69"/>
  <c r="E48" i="69"/>
  <c r="E47" i="69"/>
  <c r="F47" i="69" s="1"/>
  <c r="G47" i="69" s="1"/>
  <c r="H47" i="69" s="1"/>
  <c r="E46" i="69"/>
  <c r="F46" i="69" s="1"/>
  <c r="G46" i="69" s="1"/>
  <c r="H46" i="69" s="1"/>
  <c r="E45" i="69"/>
  <c r="F45" i="69" s="1"/>
  <c r="G45" i="69" s="1"/>
  <c r="H45" i="69" s="1"/>
  <c r="E44" i="69"/>
  <c r="E43" i="69"/>
  <c r="F43" i="69" s="1"/>
  <c r="E42" i="69"/>
  <c r="E41" i="69"/>
  <c r="E40" i="69"/>
  <c r="F40" i="69" s="1"/>
  <c r="E39" i="69"/>
  <c r="F39" i="69" s="1"/>
  <c r="G39" i="69" s="1"/>
  <c r="H39" i="69" s="1"/>
  <c r="E38" i="69"/>
  <c r="F38" i="69" s="1"/>
  <c r="G38" i="69" s="1"/>
  <c r="H38" i="69" s="1"/>
  <c r="E37" i="69"/>
  <c r="F37" i="69" s="1"/>
  <c r="G37" i="69" s="1"/>
  <c r="H37" i="69" s="1"/>
  <c r="E36" i="69"/>
  <c r="E35" i="69"/>
  <c r="F35" i="69" s="1"/>
  <c r="E34" i="69"/>
  <c r="E33" i="69"/>
  <c r="E32" i="69"/>
  <c r="E31" i="69"/>
  <c r="F31" i="69" s="1"/>
  <c r="G31" i="69" s="1"/>
  <c r="H31" i="69" s="1"/>
  <c r="E30" i="69"/>
  <c r="F30" i="69" s="1"/>
  <c r="G30" i="69" s="1"/>
  <c r="H30" i="69" s="1"/>
  <c r="E29" i="69"/>
  <c r="F29" i="69" s="1"/>
  <c r="G29" i="69" s="1"/>
  <c r="H29" i="69" s="1"/>
  <c r="E28" i="69"/>
  <c r="E27" i="69"/>
  <c r="F27" i="69" s="1"/>
  <c r="E26" i="69"/>
  <c r="E25" i="69"/>
  <c r="E24" i="69"/>
  <c r="F24" i="69" s="1"/>
  <c r="E23" i="69"/>
  <c r="F23" i="69" s="1"/>
  <c r="G23" i="69" s="1"/>
  <c r="H23" i="69" s="1"/>
  <c r="F22" i="69"/>
  <c r="G22" i="69" s="1"/>
  <c r="H22" i="69" s="1"/>
  <c r="E22" i="69"/>
  <c r="E21" i="69"/>
  <c r="F21" i="69" s="1"/>
  <c r="G21" i="69" s="1"/>
  <c r="H21" i="69" s="1"/>
  <c r="E20" i="69"/>
  <c r="E19" i="69"/>
  <c r="F19" i="69" s="1"/>
  <c r="E18" i="69"/>
  <c r="J21" i="69" l="1"/>
  <c r="J63" i="69"/>
  <c r="J62" i="69"/>
  <c r="J23" i="69"/>
  <c r="G66" i="69"/>
  <c r="H66" i="69" s="1"/>
  <c r="G20" i="69"/>
  <c r="H20" i="69" s="1"/>
  <c r="J38" i="69"/>
  <c r="J53" i="69"/>
  <c r="J22" i="69"/>
  <c r="J39" i="69"/>
  <c r="J68" i="69"/>
  <c r="J54" i="69"/>
  <c r="J69" i="69"/>
  <c r="J55" i="69"/>
  <c r="J70" i="69"/>
  <c r="J71" i="69"/>
  <c r="G58" i="69"/>
  <c r="H58" i="69" s="1"/>
  <c r="G72" i="69"/>
  <c r="H72" i="69" s="1"/>
  <c r="G48" i="69"/>
  <c r="H48" i="69" s="1"/>
  <c r="G28" i="69"/>
  <c r="H28" i="69" s="1"/>
  <c r="J30" i="69"/>
  <c r="J45" i="69"/>
  <c r="J31" i="69"/>
  <c r="J37" i="69"/>
  <c r="J29" i="69"/>
  <c r="G32" i="69"/>
  <c r="H32" i="69" s="1"/>
  <c r="J46" i="69"/>
  <c r="J61" i="69"/>
  <c r="J47" i="69"/>
  <c r="G24" i="69"/>
  <c r="H24" i="69" s="1"/>
  <c r="G40" i="69"/>
  <c r="H40" i="69" s="1"/>
  <c r="G56" i="69"/>
  <c r="H56" i="69" s="1"/>
  <c r="G64" i="69"/>
  <c r="H64" i="69" s="1"/>
  <c r="G19" i="69"/>
  <c r="H19" i="69" s="1"/>
  <c r="G27" i="69"/>
  <c r="H27" i="69" s="1"/>
  <c r="G35" i="69"/>
  <c r="H35" i="69" s="1"/>
  <c r="G43" i="69"/>
  <c r="H43" i="69" s="1"/>
  <c r="G51" i="69"/>
  <c r="H51" i="69" s="1"/>
  <c r="G59" i="69"/>
  <c r="H59" i="69" s="1"/>
  <c r="G67" i="69"/>
  <c r="H67" i="69" s="1"/>
  <c r="F25" i="69"/>
  <c r="G25" i="69" s="1"/>
  <c r="H25" i="69" s="1"/>
  <c r="F33" i="69"/>
  <c r="G33" i="69" s="1"/>
  <c r="H33" i="69" s="1"/>
  <c r="F41" i="69"/>
  <c r="G41" i="69" s="1"/>
  <c r="H41" i="69" s="1"/>
  <c r="F49" i="69"/>
  <c r="G49" i="69" s="1"/>
  <c r="H49" i="69" s="1"/>
  <c r="F57" i="69"/>
  <c r="G57" i="69" s="1"/>
  <c r="H57" i="69" s="1"/>
  <c r="F65" i="69"/>
  <c r="G65" i="69" s="1"/>
  <c r="H65" i="69" s="1"/>
  <c r="F73" i="69"/>
  <c r="G73" i="69" s="1"/>
  <c r="H73" i="69" s="1"/>
  <c r="F20" i="69"/>
  <c r="F28" i="69"/>
  <c r="F36" i="69"/>
  <c r="G36" i="69" s="1"/>
  <c r="H36" i="69" s="1"/>
  <c r="F44" i="69"/>
  <c r="G44" i="69" s="1"/>
  <c r="H44" i="69" s="1"/>
  <c r="F52" i="69"/>
  <c r="G52" i="69" s="1"/>
  <c r="H52" i="69" s="1"/>
  <c r="F60" i="69"/>
  <c r="G60" i="69" s="1"/>
  <c r="H60" i="69" s="1"/>
  <c r="F18" i="69"/>
  <c r="G18" i="69" s="1"/>
  <c r="H18" i="69" s="1"/>
  <c r="F26" i="69"/>
  <c r="G26" i="69" s="1"/>
  <c r="H26" i="69" s="1"/>
  <c r="F34" i="69"/>
  <c r="G34" i="69" s="1"/>
  <c r="H34" i="69" s="1"/>
  <c r="F42" i="69"/>
  <c r="G42" i="69" s="1"/>
  <c r="H42" i="69" s="1"/>
  <c r="F50" i="69"/>
  <c r="G50" i="69" s="1"/>
  <c r="H50" i="69" s="1"/>
  <c r="F58" i="69"/>
  <c r="F66" i="69"/>
  <c r="F32" i="69"/>
  <c r="F48" i="69"/>
  <c r="F72" i="69"/>
  <c r="D63" i="14"/>
  <c r="C63" i="14"/>
  <c r="C56" i="14"/>
  <c r="C57" i="14" s="1"/>
  <c r="C64" i="14"/>
  <c r="D57" i="14"/>
  <c r="D64" i="14"/>
  <c r="J50" i="69" l="1"/>
  <c r="J33" i="69"/>
  <c r="J25" i="69"/>
  <c r="J26" i="69"/>
  <c r="J44" i="69"/>
  <c r="J42" i="69"/>
  <c r="J34" i="69"/>
  <c r="J60" i="69"/>
  <c r="J73" i="69"/>
  <c r="J49" i="69"/>
  <c r="J67" i="69"/>
  <c r="J66" i="69"/>
  <c r="J72" i="69"/>
  <c r="J18" i="69"/>
  <c r="H15" i="69"/>
  <c r="I25" i="69" s="1"/>
  <c r="J36" i="69"/>
  <c r="J28" i="69"/>
  <c r="J32" i="69"/>
  <c r="J65" i="69"/>
  <c r="J48" i="69"/>
  <c r="J20" i="69"/>
  <c r="J64" i="69"/>
  <c r="J57" i="69"/>
  <c r="J41" i="69"/>
  <c r="J27" i="69"/>
  <c r="J24" i="69"/>
  <c r="J59" i="69"/>
  <c r="J43" i="69"/>
  <c r="J56" i="69"/>
  <c r="J51" i="69"/>
  <c r="J35" i="69"/>
  <c r="J19" i="69"/>
  <c r="J40" i="69"/>
  <c r="J52" i="69"/>
  <c r="J58" i="69"/>
  <c r="E34" i="66"/>
  <c r="C34" i="66"/>
  <c r="D34" i="66" s="1"/>
  <c r="E33" i="66"/>
  <c r="C33" i="66"/>
  <c r="D33" i="66" s="1"/>
  <c r="E32" i="66"/>
  <c r="C32" i="66"/>
  <c r="D32" i="66" s="1"/>
  <c r="E31" i="66"/>
  <c r="C31" i="66"/>
  <c r="D31" i="66" s="1"/>
  <c r="F31" i="66" s="1"/>
  <c r="H31" i="66" s="1"/>
  <c r="E30" i="66"/>
  <c r="C30" i="66"/>
  <c r="D30" i="66" s="1"/>
  <c r="F30" i="66" s="1"/>
  <c r="H30" i="66" s="1"/>
  <c r="E29" i="66"/>
  <c r="C29" i="66"/>
  <c r="D29" i="66" s="1"/>
  <c r="E28" i="66"/>
  <c r="C28" i="66"/>
  <c r="D28" i="66" s="1"/>
  <c r="F28" i="66" s="1"/>
  <c r="H28" i="66" s="1"/>
  <c r="E27" i="66"/>
  <c r="C27" i="66"/>
  <c r="D27" i="66" s="1"/>
  <c r="E26" i="66"/>
  <c r="C26" i="66"/>
  <c r="D26" i="66" s="1"/>
  <c r="E25" i="66"/>
  <c r="C25" i="66"/>
  <c r="D25" i="66" s="1"/>
  <c r="E24" i="66"/>
  <c r="C24" i="66"/>
  <c r="D24" i="66" s="1"/>
  <c r="F24" i="66" s="1"/>
  <c r="H24" i="66" s="1"/>
  <c r="E23" i="66"/>
  <c r="C23" i="66"/>
  <c r="D23" i="66" s="1"/>
  <c r="F23" i="66" s="1"/>
  <c r="H23" i="66" s="1"/>
  <c r="E22" i="66"/>
  <c r="C22" i="66"/>
  <c r="D22" i="66" s="1"/>
  <c r="F22" i="66" s="1"/>
  <c r="H22" i="66" s="1"/>
  <c r="E21" i="66"/>
  <c r="C21" i="66"/>
  <c r="D21" i="66" s="1"/>
  <c r="E20" i="66"/>
  <c r="C20" i="66"/>
  <c r="D20" i="66" s="1"/>
  <c r="F20" i="66" s="1"/>
  <c r="H20" i="66" s="1"/>
  <c r="E19" i="66"/>
  <c r="C19" i="66"/>
  <c r="D19" i="66" s="1"/>
  <c r="F19" i="66" s="1"/>
  <c r="H19" i="66" s="1"/>
  <c r="E18" i="66"/>
  <c r="C18" i="66"/>
  <c r="D18" i="66" s="1"/>
  <c r="E17" i="66"/>
  <c r="C17" i="66"/>
  <c r="D17" i="66" s="1"/>
  <c r="E16" i="66"/>
  <c r="C16" i="66"/>
  <c r="D16" i="66" s="1"/>
  <c r="E15" i="66"/>
  <c r="C15" i="66"/>
  <c r="D15" i="66" s="1"/>
  <c r="E14" i="66"/>
  <c r="C14" i="66"/>
  <c r="D14" i="66" s="1"/>
  <c r="F14" i="66" s="1"/>
  <c r="H14" i="66" s="1"/>
  <c r="E13" i="66"/>
  <c r="C13" i="66"/>
  <c r="D13" i="66" s="1"/>
  <c r="E12" i="66"/>
  <c r="C12" i="66"/>
  <c r="D12" i="66" s="1"/>
  <c r="E11" i="66"/>
  <c r="C11" i="66"/>
  <c r="D11" i="66" s="1"/>
  <c r="F11" i="66" s="1"/>
  <c r="H11" i="66" s="1"/>
  <c r="E10" i="66"/>
  <c r="C10" i="66"/>
  <c r="D10" i="66" s="1"/>
  <c r="D82" i="69" l="1"/>
  <c r="F29" i="66"/>
  <c r="H29" i="66" s="1"/>
  <c r="D80" i="69"/>
  <c r="F32" i="66"/>
  <c r="H32" i="66" s="1"/>
  <c r="F27" i="66"/>
  <c r="H27" i="66" s="1"/>
  <c r="F25" i="66"/>
  <c r="H25" i="66" s="1"/>
  <c r="F33" i="66"/>
  <c r="H33" i="66" s="1"/>
  <c r="F10" i="66"/>
  <c r="H10" i="66" s="1"/>
  <c r="D83" i="69"/>
  <c r="D81" i="69"/>
  <c r="I27" i="69"/>
  <c r="I60" i="69"/>
  <c r="I35" i="69"/>
  <c r="I72" i="69"/>
  <c r="I34" i="69"/>
  <c r="I18" i="69"/>
  <c r="I57" i="69"/>
  <c r="I42" i="69"/>
  <c r="I66" i="69"/>
  <c r="I26" i="69"/>
  <c r="I36" i="69"/>
  <c r="I55" i="69"/>
  <c r="I21" i="69"/>
  <c r="I53" i="69"/>
  <c r="I47" i="69"/>
  <c r="I37" i="69"/>
  <c r="I69" i="69"/>
  <c r="I31" i="69"/>
  <c r="I22" i="69"/>
  <c r="I70" i="69"/>
  <c r="I63" i="69"/>
  <c r="I39" i="69"/>
  <c r="I68" i="69"/>
  <c r="I29" i="69"/>
  <c r="I62" i="69"/>
  <c r="I71" i="69"/>
  <c r="I54" i="69"/>
  <c r="I61" i="69"/>
  <c r="I45" i="69"/>
  <c r="I30" i="69"/>
  <c r="I46" i="69"/>
  <c r="I23" i="69"/>
  <c r="I38" i="69"/>
  <c r="I64" i="69"/>
  <c r="I56" i="69"/>
  <c r="I33" i="69"/>
  <c r="I20" i="69"/>
  <c r="I43" i="69"/>
  <c r="I41" i="69"/>
  <c r="I19" i="69"/>
  <c r="I51" i="69"/>
  <c r="I44" i="69"/>
  <c r="I48" i="69"/>
  <c r="I58" i="69"/>
  <c r="I67" i="69"/>
  <c r="I59" i="69"/>
  <c r="I49" i="69"/>
  <c r="I32" i="69"/>
  <c r="I73" i="69"/>
  <c r="I50" i="69"/>
  <c r="I65" i="69"/>
  <c r="I52" i="69"/>
  <c r="I24" i="69"/>
  <c r="I40" i="69"/>
  <c r="I28" i="69"/>
  <c r="F21" i="66"/>
  <c r="H21" i="66" s="1"/>
  <c r="F26" i="66"/>
  <c r="H26" i="66" s="1"/>
  <c r="F34" i="66"/>
  <c r="H34" i="66" s="1"/>
  <c r="F13" i="66"/>
  <c r="H13" i="66" s="1"/>
  <c r="F15" i="66"/>
  <c r="H15" i="66" s="1"/>
  <c r="F16" i="66"/>
  <c r="H16" i="66" s="1"/>
  <c r="F17" i="66"/>
  <c r="H17" i="66" s="1"/>
  <c r="F18" i="66"/>
  <c r="H18" i="66" s="1"/>
  <c r="F12" i="66"/>
  <c r="H12" i="66" s="1"/>
  <c r="C51" i="61"/>
  <c r="C52" i="61"/>
  <c r="C50" i="61"/>
  <c r="B44" i="61"/>
  <c r="D44" i="61" s="1"/>
  <c r="B45" i="61"/>
  <c r="D45" i="61" s="1"/>
  <c r="B43" i="61"/>
  <c r="D43" i="61" s="1"/>
  <c r="B38" i="61"/>
  <c r="D38" i="61" s="1"/>
  <c r="B37" i="61"/>
  <c r="D37" i="61" s="1"/>
  <c r="B36" i="61"/>
  <c r="D36" i="61" s="1"/>
  <c r="B31" i="61"/>
  <c r="D31" i="61" s="1"/>
  <c r="B30" i="61"/>
  <c r="D30" i="61" s="1"/>
  <c r="B29" i="61"/>
  <c r="D29" i="61" s="1"/>
  <c r="B24" i="61"/>
  <c r="D24" i="61" s="1"/>
  <c r="B21" i="61"/>
  <c r="D21" i="61" s="1"/>
  <c r="B20" i="61"/>
  <c r="D20" i="61" s="1"/>
  <c r="C51" i="14" l="1"/>
  <c r="C49" i="14"/>
  <c r="C40" i="14"/>
  <c r="C38" i="14"/>
  <c r="D26" i="14"/>
  <c r="D25" i="14"/>
  <c r="D40" i="14"/>
  <c r="D38" i="14"/>
  <c r="D51" i="14"/>
  <c r="E26" i="14"/>
  <c r="D49" i="14"/>
  <c r="E25" i="14"/>
  <c r="C13" i="14" l="1"/>
  <c r="C12" i="14"/>
  <c r="D13" i="14"/>
  <c r="D12" i="14"/>
</calcChain>
</file>

<file path=xl/sharedStrings.xml><?xml version="1.0" encoding="utf-8"?>
<sst xmlns="http://schemas.openxmlformats.org/spreadsheetml/2006/main" count="1569" uniqueCount="323">
  <si>
    <t>Feladatok:</t>
  </si>
  <si>
    <t>*</t>
  </si>
  <si>
    <t>Képlet</t>
  </si>
  <si>
    <t>Péter</t>
  </si>
  <si>
    <t>Termék azonosító</t>
  </si>
  <si>
    <t>Mennyiség</t>
  </si>
  <si>
    <t>Beszerzési ár</t>
  </si>
  <si>
    <t>Bruttó eladási ár</t>
  </si>
  <si>
    <t>Árkategória</t>
  </si>
  <si>
    <t>Haszonkulcs:</t>
  </si>
  <si>
    <t>ÁFA kulcs</t>
  </si>
  <si>
    <t>T0001</t>
  </si>
  <si>
    <t>T0002</t>
  </si>
  <si>
    <t>T0003</t>
  </si>
  <si>
    <t>T0004</t>
  </si>
  <si>
    <t>Típus</t>
  </si>
  <si>
    <t>Szorzó</t>
  </si>
  <si>
    <t>SAMSUNG</t>
  </si>
  <si>
    <t>T0005</t>
  </si>
  <si>
    <t>T0006</t>
  </si>
  <si>
    <t>T0007</t>
  </si>
  <si>
    <t>T0008</t>
  </si>
  <si>
    <t>T0009</t>
  </si>
  <si>
    <t>T0010</t>
  </si>
  <si>
    <t>T0011</t>
  </si>
  <si>
    <t>T0012</t>
  </si>
  <si>
    <t>T0013</t>
  </si>
  <si>
    <t>T0014</t>
  </si>
  <si>
    <t>T0015</t>
  </si>
  <si>
    <t>T0016</t>
  </si>
  <si>
    <t>T0017</t>
  </si>
  <si>
    <t>T0018</t>
  </si>
  <si>
    <t>T0019</t>
  </si>
  <si>
    <t>T0020</t>
  </si>
  <si>
    <t>T0021</t>
  </si>
  <si>
    <t>T0022</t>
  </si>
  <si>
    <t>T0023</t>
  </si>
  <si>
    <t>T0024</t>
  </si>
  <si>
    <t>T0025</t>
  </si>
  <si>
    <t>Drága</t>
  </si>
  <si>
    <t>T0026</t>
  </si>
  <si>
    <t>Olcsó</t>
  </si>
  <si>
    <t>T0027</t>
  </si>
  <si>
    <t>T0028</t>
  </si>
  <si>
    <t>T0029</t>
  </si>
  <si>
    <t>T0030</t>
  </si>
  <si>
    <t>T0031</t>
  </si>
  <si>
    <t>T0032</t>
  </si>
  <si>
    <t>T0033</t>
  </si>
  <si>
    <t>T0034</t>
  </si>
  <si>
    <t>T0035</t>
  </si>
  <si>
    <t>T0036</t>
  </si>
  <si>
    <t>T0037</t>
  </si>
  <si>
    <t>T0038</t>
  </si>
  <si>
    <t>T0039</t>
  </si>
  <si>
    <t>T0040</t>
  </si>
  <si>
    <t>T0041</t>
  </si>
  <si>
    <t>T0042</t>
  </si>
  <si>
    <t>T0043</t>
  </si>
  <si>
    <t>T0044</t>
  </si>
  <si>
    <t>T0045</t>
  </si>
  <si>
    <t>T0046</t>
  </si>
  <si>
    <t>T0047</t>
  </si>
  <si>
    <t>T0048</t>
  </si>
  <si>
    <t>T0049</t>
  </si>
  <si>
    <t>T0050</t>
  </si>
  <si>
    <t>T0051</t>
  </si>
  <si>
    <t>T0052</t>
  </si>
  <si>
    <t>T0053</t>
  </si>
  <si>
    <t>T0054</t>
  </si>
  <si>
    <t>T0055</t>
  </si>
  <si>
    <t>T0056</t>
  </si>
  <si>
    <t>Adatkezelés, kimutatás (Pivot) létrehozása</t>
  </si>
  <si>
    <t>Haszon</t>
  </si>
  <si>
    <t>FKERES</t>
  </si>
  <si>
    <t>Bumeráng neve</t>
  </si>
  <si>
    <t>Típus azonosító</t>
  </si>
  <si>
    <t>Repülési távolság</t>
  </si>
  <si>
    <t>Ár</t>
  </si>
  <si>
    <t>Bellen</t>
  </si>
  <si>
    <t>1000-165-B100</t>
  </si>
  <si>
    <t>Carlota</t>
  </si>
  <si>
    <t>1001-540-C101</t>
  </si>
  <si>
    <t>Majestic Beaut</t>
  </si>
  <si>
    <t>1002-394-M102</t>
  </si>
  <si>
    <t>Quad</t>
  </si>
  <si>
    <t>1003-307-Q103</t>
  </si>
  <si>
    <t>Sunshine</t>
  </si>
  <si>
    <t>1004-848-S104</t>
  </si>
  <si>
    <t>Sunset</t>
  </si>
  <si>
    <t>1005-155-S105</t>
  </si>
  <si>
    <t>Tri-Fly</t>
  </si>
  <si>
    <t>1006-552-T106</t>
  </si>
  <si>
    <t>Outdoor Tri-Fly</t>
  </si>
  <si>
    <t>1007-634-O107</t>
  </si>
  <si>
    <t>FKERES használata</t>
  </si>
  <si>
    <t>Ára</t>
  </si>
  <si>
    <t>Darabszám</t>
  </si>
  <si>
    <t>Összeg</t>
  </si>
  <si>
    <t>FKERES használata táblanévre hivatkozással</t>
  </si>
  <si>
    <t>FKERES használata képletben</t>
  </si>
  <si>
    <t>VKERES</t>
  </si>
  <si>
    <t>További függvények</t>
  </si>
  <si>
    <t>DARABHATÖBB (DARABTELI helyett)</t>
  </si>
  <si>
    <t>SZUMHATÖBB (SZUMHA helyett)</t>
  </si>
  <si>
    <t>&gt;10</t>
  </si>
  <si>
    <t>&lt;15</t>
  </si>
  <si>
    <r>
      <t xml:space="preserve">Megszámol egy, vagy több kritériumnak megfelelő cellát egy cellatartományban.
Alkalmazása: </t>
    </r>
    <r>
      <rPr>
        <b/>
        <sz val="12"/>
        <rFont val="Calibri"/>
        <family val="2"/>
        <charset val="238"/>
        <scheme val="minor"/>
      </rPr>
      <t xml:space="preserve">=DARABHATÖBB(C5:C8;"&gt;10"), </t>
    </r>
    <r>
      <rPr>
        <sz val="12"/>
        <rFont val="Calibri"/>
        <family val="2"/>
        <charset val="238"/>
        <scheme val="minor"/>
      </rPr>
      <t>vagy</t>
    </r>
    <r>
      <rPr>
        <b/>
        <sz val="12"/>
        <rFont val="Calibri"/>
        <family val="2"/>
        <charset val="238"/>
        <scheme val="minor"/>
      </rPr>
      <t xml:space="preserve"> =DARABHATÖBB(C5:C8;"&gt;10";C5:C8;"&lt;15") </t>
    </r>
    <r>
      <rPr>
        <sz val="12"/>
        <rFont val="Calibri"/>
        <family val="2"/>
        <charset val="238"/>
        <scheme val="minor"/>
      </rPr>
      <t>és lehetne folytatni.</t>
    </r>
  </si>
  <si>
    <t>Kritérium</t>
  </si>
  <si>
    <t>Egy</t>
  </si>
  <si>
    <t>Kettő</t>
  </si>
  <si>
    <t>Dátum</t>
  </si>
  <si>
    <t>Alkalmazott</t>
  </si>
  <si>
    <t>Eladási érték</t>
  </si>
  <si>
    <t>Termék</t>
  </si>
  <si>
    <t>Szabó Zsanett</t>
  </si>
  <si>
    <t>Kézdi György</t>
  </si>
  <si>
    <t>Balogh Zoltán</t>
  </si>
  <si>
    <t>Jónás Alajos</t>
  </si>
  <si>
    <t>Lukács Marianna</t>
  </si>
  <si>
    <t>Hegyi István</t>
  </si>
  <si>
    <t>Ferenc</t>
  </si>
  <si>
    <t>Zsolt</t>
  </si>
  <si>
    <t>Eladó</t>
  </si>
  <si>
    <t>Az eladási érték összege, ahol nagyobb mint 20000</t>
  </si>
  <si>
    <t>Péter összes eladási értéke</t>
  </si>
  <si>
    <t>Értékek</t>
  </si>
  <si>
    <t>Kritériumok</t>
  </si>
  <si>
    <r>
      <t xml:space="preserve">Összead egy, vagy több kritériumnak megfelelő cellát egy cellatartományban.
A kritériumra és az összegre vonatkozó tartomány eltérhet egymástól.
Alkalmazása: </t>
    </r>
    <r>
      <rPr>
        <b/>
        <sz val="12"/>
        <color theme="1"/>
        <rFont val="Calibri"/>
        <family val="2"/>
        <charset val="238"/>
        <scheme val="minor"/>
      </rPr>
      <t>=SZUMHATÖBB(C19:C22;B19:B22;"Péter")</t>
    </r>
    <r>
      <rPr>
        <sz val="12"/>
        <color theme="1"/>
        <rFont val="Calibri"/>
        <family val="2"/>
        <charset val="238"/>
        <scheme val="minor"/>
      </rPr>
      <t>, vagy bővíthető további kritériumtartományokkal és kritériumokkal.</t>
    </r>
  </si>
  <si>
    <t>Nem pontos egyezés esetén is eredményt ad</t>
  </si>
  <si>
    <t>Eladás</t>
  </si>
  <si>
    <t>Jutalom</t>
  </si>
  <si>
    <r>
      <t xml:space="preserve">Egy táblázat első oszlopában egy értéket megkeres és a megtalált érték sorából visszaadja a megadott oszlop értékét.
A táblázatnak az első oszlop szerint rendezettnek kell lennie.
Alkalmazása: </t>
    </r>
    <r>
      <rPr>
        <b/>
        <sz val="12"/>
        <rFont val="Calibri"/>
        <family val="2"/>
        <charset val="238"/>
        <scheme val="minor"/>
      </rPr>
      <t>=FKERES(1200000;B32:C35;2)</t>
    </r>
  </si>
  <si>
    <r>
      <t xml:space="preserve">Az FKERES-től annyiban különbözik, hogy vízszintes elrendezési táblázaton használható.
A táblázatnak az első sor szerint rendezettnek kell lennie.
Alkalmazása: </t>
    </r>
    <r>
      <rPr>
        <b/>
        <sz val="12"/>
        <rFont val="Calibri"/>
        <family val="2"/>
        <charset val="238"/>
        <scheme val="minor"/>
      </rPr>
      <t>=VKERES(B49;C45:F46;2)</t>
    </r>
  </si>
  <si>
    <t>DARABHATÖBB, SZUMHATÖBB függvények használata</t>
  </si>
  <si>
    <t>Légtisztító</t>
  </si>
  <si>
    <t>Videokamera</t>
  </si>
  <si>
    <t>Mobiltelefon</t>
  </si>
  <si>
    <t>Porszívó</t>
  </si>
  <si>
    <t>Villanytűzhely</t>
  </si>
  <si>
    <t>Pivot tábla</t>
  </si>
  <si>
    <t>Pivot tábla létrehozása</t>
  </si>
  <si>
    <t>Számítsa ki az adattábla alapján az egyes bumerángokra vonatkozó adatokat..</t>
  </si>
  <si>
    <t>Alaptábla</t>
  </si>
  <si>
    <t>Kangaroo</t>
  </si>
  <si>
    <t>FKERES használata (Keresés pontos egyezésre)</t>
  </si>
  <si>
    <t>FKERES használata (Keresés pontos egyezésre hibakezeléssel)</t>
  </si>
  <si>
    <t>HAHIBA</t>
  </si>
  <si>
    <t>Baj van</t>
  </si>
  <si>
    <t>SZÁM</t>
  </si>
  <si>
    <t>FKERES függvény használata</t>
  </si>
  <si>
    <t xml:space="preserve">SONY </t>
  </si>
  <si>
    <t>XIAOMI</t>
  </si>
  <si>
    <t>HUAWEI</t>
  </si>
  <si>
    <t>Új 
beszerzési ár</t>
  </si>
  <si>
    <t>Nettó 
eladási ár</t>
  </si>
  <si>
    <t>Számítsa ki a Zöld mezők tartalmát.</t>
  </si>
  <si>
    <t>Használandó képletek:</t>
  </si>
  <si>
    <t>Új Beszerzési ár: Beszerzési ár * Típustól függő szorzó</t>
  </si>
  <si>
    <t>Bruttó eladási ár: Nettó eladási ár megnövelve az ÁFA kulcs mértékével</t>
  </si>
  <si>
    <t>Haszon: Új beszerzési ár * Haszonkulcs</t>
  </si>
  <si>
    <t>Nettó eladási ár: Új beszerzési ár megnövelve a haszon értékével</t>
  </si>
  <si>
    <t>Árkategória: Ha az átlagos árnál kisebb az eladási ár, akkor az "Olcsó" szöveg, egyébként a "Drága" szöveg jelenjen meg.</t>
  </si>
  <si>
    <t>A további feladatok a 76. sortól folytatódnak.</t>
  </si>
  <si>
    <t>Eladott darabszám</t>
  </si>
  <si>
    <t>Az első Pivot táblához szúrjon be egy Termék szerinti szeletelőt.</t>
  </si>
  <si>
    <t>Darab</t>
  </si>
  <si>
    <t>A két Pivot tábla alapján készítsen Kimutatásdiagramot</t>
  </si>
  <si>
    <t>A második esetben kördiagramot.</t>
  </si>
  <si>
    <t>Az első esetben vonaldiagramot alkalmazva, másodlagosa tengellyel.</t>
  </si>
  <si>
    <t>Cikkszám</t>
  </si>
  <si>
    <t>Egységár</t>
  </si>
  <si>
    <t>Áfa</t>
  </si>
  <si>
    <t>Áfás ár</t>
  </si>
  <si>
    <t>Engedmény</t>
  </si>
  <si>
    <t>Engedményes ár</t>
  </si>
  <si>
    <t>Fizetendő</t>
  </si>
  <si>
    <t>A cikkcsoport a cikkszám első két számjegye.</t>
  </si>
  <si>
    <t>Cikkcsoport</t>
  </si>
  <si>
    <t>11</t>
  </si>
  <si>
    <t>12</t>
  </si>
  <si>
    <t>21</t>
  </si>
  <si>
    <t>22</t>
  </si>
  <si>
    <t>Engedmények mértéke</t>
  </si>
  <si>
    <t>Áfakulcs</t>
  </si>
  <si>
    <t>Áfakulcsok mértéke</t>
  </si>
  <si>
    <t>Számítsa ki a zöld mezők tartalmát.</t>
  </si>
  <si>
    <r>
      <t xml:space="preserve">Az </t>
    </r>
    <r>
      <rPr>
        <b/>
        <i/>
        <sz val="12"/>
        <rFont val="Calibri"/>
        <family val="2"/>
        <charset val="238"/>
        <scheme val="minor"/>
      </rPr>
      <t>FKERES</t>
    </r>
    <r>
      <rPr>
        <i/>
        <sz val="12"/>
        <rFont val="Calibri"/>
        <family val="2"/>
        <charset val="238"/>
        <scheme val="minor"/>
      </rPr>
      <t xml:space="preserve"> függvényt használva az Áfakulcs és az Engedmény oszlopokat, az Áfakulcsok mértéke és az Engedmények mértéke táblázatok alapján.</t>
    </r>
  </si>
  <si>
    <t>Számítsa ki az Áfás és engedményes árat, valamint a fizetendő  összegeket.</t>
  </si>
  <si>
    <t>Kimutatás</t>
  </si>
  <si>
    <t>Gyártó</t>
  </si>
  <si>
    <t>Kiszerelés</t>
  </si>
  <si>
    <t>Vény nélkül</t>
  </si>
  <si>
    <t>Név</t>
  </si>
  <si>
    <t>Antineuralgica Tabletta</t>
  </si>
  <si>
    <t>10x</t>
  </si>
  <si>
    <t>Egis</t>
  </si>
  <si>
    <t>Igen</t>
  </si>
  <si>
    <t>Ben-U-Ron 500 Mg Tabletta</t>
  </si>
  <si>
    <t>20x</t>
  </si>
  <si>
    <t>Bene</t>
  </si>
  <si>
    <t>Ben-U-Ron Szirup</t>
  </si>
  <si>
    <t>100ml</t>
  </si>
  <si>
    <t>Nem</t>
  </si>
  <si>
    <t>Coldrex Citrom Ízű Por</t>
  </si>
  <si>
    <t>GlaxoSmithKline</t>
  </si>
  <si>
    <t>Coldrex Feketeribizli Ízű Por</t>
  </si>
  <si>
    <t>Coldrex Maxgrip Citrom Ízű Por</t>
  </si>
  <si>
    <t>Coldrex Tabletta</t>
  </si>
  <si>
    <t>24x</t>
  </si>
  <si>
    <t>Efferalgan Paracetamol 500 Mg Tabletta</t>
  </si>
  <si>
    <t>Pharmavit</t>
  </si>
  <si>
    <t>Grippostad C Kapszula</t>
  </si>
  <si>
    <t>Stada</t>
  </si>
  <si>
    <t>Grippostad Hot Drink Por Oldathoz</t>
  </si>
  <si>
    <t>10x5g</t>
  </si>
  <si>
    <t>Mexalen 1000 Mg Végbélkúp Feln.</t>
  </si>
  <si>
    <t>6x</t>
  </si>
  <si>
    <t>Merckle</t>
  </si>
  <si>
    <t>Mexalen 125 Mg Végbélkúp Cs.</t>
  </si>
  <si>
    <t>Mexalen 250 Mg Végbélkúp Kisgy.</t>
  </si>
  <si>
    <t>Mexalen 500 Mg Tabletta</t>
  </si>
  <si>
    <t>Mexalen 500 Mg Végbélkúp Isk. Gy.</t>
  </si>
  <si>
    <t>Miralgin Tabletta</t>
  </si>
  <si>
    <t>Neo Citran Por Felnőtteknek</t>
  </si>
  <si>
    <t>Patheon Whitby</t>
  </si>
  <si>
    <t>Neo Citran Por Gyermekeknek</t>
  </si>
  <si>
    <t>Panadol Baby Szuszpenzió</t>
  </si>
  <si>
    <t>Panadol Extra Filmtabletta</t>
  </si>
  <si>
    <t>Panadol Filmtabletta</t>
  </si>
  <si>
    <t>Panadol Rapide Filmtabletta</t>
  </si>
  <si>
    <t>Paracetamol Bp 500 Mg Tabletta</t>
  </si>
  <si>
    <t>32x</t>
  </si>
  <si>
    <t>Bristol L. Limited</t>
  </si>
  <si>
    <t>Paramax Rapid 500 Mg Tabletta</t>
  </si>
  <si>
    <t>Vitabalans</t>
  </si>
  <si>
    <t>Rhinoval C Pezsgőtabletta</t>
  </si>
  <si>
    <t>Rubophen 500 Mg Tabletta</t>
  </si>
  <si>
    <t>Chinoin</t>
  </si>
  <si>
    <t>Rubophen Szirup</t>
  </si>
  <si>
    <t>Saridon Tabletta</t>
  </si>
  <si>
    <t>Bayer</t>
  </si>
  <si>
    <t>Kimutatás (Pivot tábla) készítése</t>
  </si>
  <si>
    <t>Készítsem kimutatást arról, hogy gyártónként hányféle vény nélkül kapható gyógyszer szerepel a táblázatban.</t>
  </si>
  <si>
    <t>Biztosítsa szeletelő segítségével, hogy szűrhető legyen a gyártók listája.</t>
  </si>
  <si>
    <t>Módosítsa a kimutatást úgy, hogy a gyártók is legyenek feltüntetve.</t>
  </si>
  <si>
    <t>Hibás képlet</t>
  </si>
  <si>
    <t>Elfedés</t>
  </si>
  <si>
    <r>
      <t xml:space="preserve">Ha egy képlet eredménye hibás, akkor elfedhetjük a függvény segítségével.
Alkalmazása: </t>
    </r>
    <r>
      <rPr>
        <b/>
        <sz val="12"/>
        <color theme="1"/>
        <rFont val="Calibri"/>
        <family val="2"/>
        <charset val="238"/>
        <scheme val="minor"/>
      </rPr>
      <t>=HAHIBA(C57;"Hiba esetén megjelenő szöveg, érték")</t>
    </r>
  </si>
  <si>
    <t>Egy értékről, cellaértékéről eldönti, hogy számot tartalmaz-e és IGAZ, vagy HAMIS értéket ad vissza.</t>
  </si>
  <si>
    <t>Érték</t>
  </si>
  <si>
    <t>abc</t>
  </si>
  <si>
    <t>Függvény</t>
  </si>
  <si>
    <t>Átlagos ár</t>
  </si>
  <si>
    <t>Sorcímkék</t>
  </si>
  <si>
    <t>Végösszeg</t>
  </si>
  <si>
    <t>Összeg / Mennyiség</t>
  </si>
  <si>
    <t xml:space="preserve">Eladási érték </t>
  </si>
  <si>
    <t>Pivot (kimutatás) táblák használata</t>
  </si>
  <si>
    <t>Ha nagy adathalmazokkal dolgozik, akkor a kimutatás táblázat nagyon hasznos, mivel gyorsan készíthet interaktív összefoglalót számos rekordból.
Többek között automatikusan szétválogathatja és szűrheti az adatok különböző részhalmazait, összesítést készíthet, megszámolhat, kiszámíthatja az átlagot, valamint kereszttáblázatokat is létrehozhat.</t>
  </si>
  <si>
    <r>
      <t xml:space="preserve">És ami elég hasznos, </t>
    </r>
    <r>
      <rPr>
        <b/>
        <sz val="12"/>
        <rFont val="Calibri"/>
        <family val="2"/>
        <charset val="238"/>
        <scheme val="minor"/>
      </rPr>
      <t>kiválthatja</t>
    </r>
    <r>
      <rPr>
        <sz val="12"/>
        <rFont val="Calibri"/>
        <family val="2"/>
        <charset val="238"/>
        <scheme val="minor"/>
      </rPr>
      <t xml:space="preserve"> </t>
    </r>
    <r>
      <rPr>
        <b/>
        <sz val="12"/>
        <rFont val="Calibri"/>
        <family val="2"/>
        <charset val="238"/>
        <scheme val="minor"/>
      </rPr>
      <t>a</t>
    </r>
    <r>
      <rPr>
        <sz val="12"/>
        <rFont val="Calibri"/>
        <family val="2"/>
        <charset val="238"/>
        <scheme val="minor"/>
      </rPr>
      <t xml:space="preserve"> SZUMHA(TÖBB), DARABTELI, DARABHATÖBB, ÁTLAGHATÖBB, … </t>
    </r>
    <r>
      <rPr>
        <b/>
        <sz val="12"/>
        <rFont val="Calibri"/>
        <family val="2"/>
        <charset val="238"/>
        <scheme val="minor"/>
      </rPr>
      <t>függvények használatát</t>
    </r>
    <r>
      <rPr>
        <sz val="12"/>
        <rFont val="Calibri"/>
        <family val="2"/>
        <charset val="238"/>
        <scheme val="minor"/>
      </rPr>
      <t>.</t>
    </r>
  </si>
  <si>
    <t>Mi történne, ha bizonyos adatokat ki kellene szűrnie az eredménytáblából?</t>
  </si>
  <si>
    <t>Mi történne, ha át kellene rendeznie az eredménytáblát (pl. más oszlopsorrend), amit függvényekkel alakított ki?</t>
  </si>
  <si>
    <r>
      <rPr>
        <sz val="12"/>
        <rFont val="Calibri"/>
        <family val="2"/>
        <charset val="238"/>
        <scheme val="minor"/>
      </rPr>
      <t>A függvényeket azért néha alkalmazni kell, de nem jobbak, mint a Pivot tábla.</t>
    </r>
    <r>
      <rPr>
        <b/>
        <sz val="12"/>
        <rFont val="Calibri"/>
        <family val="2"/>
        <charset val="238"/>
        <scheme val="minor"/>
      </rPr>
      <t xml:space="preserve">
Néhány példa, mikor jobb ha pivot táblával dolgozik:</t>
    </r>
  </si>
  <si>
    <t>Mi történne, ha oszlopos elrendedzésben készített jelentést és soros elrendezésre van szükség?</t>
  </si>
  <si>
    <t>A következő feladatokban minden problémára találnak példákat.</t>
  </si>
  <si>
    <t>Alma</t>
  </si>
  <si>
    <t>Körte</t>
  </si>
  <si>
    <t>Szilva</t>
  </si>
  <si>
    <t>Narancs</t>
  </si>
  <si>
    <t>Banán</t>
  </si>
  <si>
    <t>Cseresznye</t>
  </si>
  <si>
    <t>Hónap</t>
  </si>
  <si>
    <t>Vevő</t>
  </si>
  <si>
    <t>Pál</t>
  </si>
  <si>
    <t>Kriszta</t>
  </si>
  <si>
    <t>Szilvi</t>
  </si>
  <si>
    <t>Június</t>
  </si>
  <si>
    <t>Július</t>
  </si>
  <si>
    <t>Május</t>
  </si>
  <si>
    <t>Augusztus</t>
  </si>
  <si>
    <t>Dóra</t>
  </si>
  <si>
    <t>János</t>
  </si>
  <si>
    <t>Állítson be Pénzem (Ft) formátumot, tizedesjegyek nélkül az Ár értékekre.</t>
  </si>
  <si>
    <t>Összeg / Ár</t>
  </si>
  <si>
    <r>
      <t xml:space="preserve">Készítsen egy Pivot táblát a </t>
    </r>
    <r>
      <rPr>
        <b/>
        <i/>
        <sz val="12"/>
        <color theme="1"/>
        <rFont val="Calibri"/>
        <family val="2"/>
        <charset val="238"/>
        <scheme val="minor"/>
      </rPr>
      <t>Feladat 1 (m) munkalap</t>
    </r>
    <r>
      <rPr>
        <i/>
        <sz val="12"/>
        <color theme="1"/>
        <rFont val="Calibri"/>
        <family val="2"/>
        <charset val="238"/>
        <scheme val="minor"/>
      </rPr>
      <t xml:space="preserve"> képe szerint.</t>
    </r>
  </si>
  <si>
    <t>Feladat:</t>
  </si>
  <si>
    <t>Másolja le a fenti Pivot táblát a G24-es cellától kezdődően.</t>
  </si>
  <si>
    <t>Cserélje meg a sor és oszlopértékeket.</t>
  </si>
  <si>
    <t>Helyezze el a Vevő mezőt is a Sorértékekhez, így Termék és Vevő közötti részösszegek jönnek létre.</t>
  </si>
  <si>
    <t>Próbálja ki a Kimutatás elrendezés formákat a Tervezés menüből.</t>
  </si>
  <si>
    <t>Másolja le az első Pivot táblát a G38-as cellától kezdődően.</t>
  </si>
  <si>
    <t xml:space="preserve">Egy dolog hiányzik a harmadik Pivot táblából, </t>
  </si>
  <si>
    <t>hogy mennyi volt az egyes termékekből a bevétel.</t>
  </si>
  <si>
    <t>Állítsa át az adattáblát táblázat típusúra, így ha új adatok érkeznek, vagy törlődnek a Pivot tábla is frissül.</t>
  </si>
  <si>
    <r>
      <t xml:space="preserve">Másolja át a </t>
    </r>
    <r>
      <rPr>
        <b/>
        <i/>
        <sz val="12"/>
        <color theme="1"/>
        <rFont val="Calibri"/>
        <family val="2"/>
        <charset val="238"/>
        <scheme val="minor"/>
      </rPr>
      <t>Feladat 1</t>
    </r>
    <r>
      <rPr>
        <i/>
        <sz val="12"/>
        <color theme="1"/>
        <rFont val="Calibri"/>
        <family val="2"/>
        <charset val="238"/>
        <scheme val="minor"/>
      </rPr>
      <t xml:space="preserve"> munkalap adattábláját erre a munkalapra, az </t>
    </r>
    <r>
      <rPr>
        <b/>
        <i/>
        <sz val="12"/>
        <color theme="1"/>
        <rFont val="Calibri"/>
        <family val="2"/>
        <charset val="238"/>
        <scheme val="minor"/>
      </rPr>
      <t>A8</t>
    </r>
    <r>
      <rPr>
        <i/>
        <sz val="12"/>
        <color theme="1"/>
        <rFont val="Calibri"/>
        <family val="2"/>
        <charset val="238"/>
        <scheme val="minor"/>
      </rPr>
      <t>-as cellától kezdődően.</t>
    </r>
  </si>
  <si>
    <r>
      <t xml:space="preserve">Mindenen lehet spórolni, nézze meg mit tud a </t>
    </r>
    <r>
      <rPr>
        <b/>
        <i/>
        <sz val="12"/>
        <color theme="1"/>
        <rFont val="Calibri"/>
        <family val="2"/>
        <charset val="238"/>
        <scheme val="minor"/>
      </rPr>
      <t>Beszúrás</t>
    </r>
    <r>
      <rPr>
        <i/>
        <sz val="12"/>
        <color theme="1"/>
        <rFont val="Calibri"/>
        <family val="2"/>
        <charset val="238"/>
        <scheme val="minor"/>
      </rPr>
      <t xml:space="preserve"> menüben az </t>
    </r>
    <r>
      <rPr>
        <b/>
        <i/>
        <sz val="12"/>
        <color theme="1"/>
        <rFont val="Calibri"/>
        <family val="2"/>
        <charset val="238"/>
        <scheme val="minor"/>
      </rPr>
      <t>Ajánlott kimutatások</t>
    </r>
    <r>
      <rPr>
        <i/>
        <sz val="12"/>
        <color theme="1"/>
        <rFont val="Calibri"/>
        <family val="2"/>
        <charset val="238"/>
        <scheme val="minor"/>
      </rPr>
      <t xml:space="preserve"> gomb.</t>
    </r>
  </si>
  <si>
    <r>
      <t xml:space="preserve">Másolja át a </t>
    </r>
    <r>
      <rPr>
        <b/>
        <i/>
        <sz val="12"/>
        <color theme="1"/>
        <rFont val="Calibri"/>
        <family val="2"/>
        <charset val="238"/>
        <scheme val="minor"/>
      </rPr>
      <t>Feladat 1</t>
    </r>
    <r>
      <rPr>
        <i/>
        <sz val="12"/>
        <color theme="1"/>
        <rFont val="Calibri"/>
        <family val="2"/>
        <charset val="238"/>
        <scheme val="minor"/>
      </rPr>
      <t xml:space="preserve"> munkalap első pivot tábláját erre a munkalapra, az </t>
    </r>
    <r>
      <rPr>
        <b/>
        <i/>
        <sz val="12"/>
        <color theme="1"/>
        <rFont val="Calibri"/>
        <family val="2"/>
        <charset val="238"/>
        <scheme val="minor"/>
      </rPr>
      <t>F12</t>
    </r>
    <r>
      <rPr>
        <i/>
        <sz val="12"/>
        <color theme="1"/>
        <rFont val="Calibri"/>
        <family val="2"/>
        <charset val="238"/>
        <scheme val="minor"/>
      </rPr>
      <t>-es cellától kezdődően.</t>
    </r>
  </si>
  <si>
    <t>Módosítsa a Pivot táblát úgy, hogy az ezen a munkalapon lévő adattábla adatait használja.</t>
  </si>
  <si>
    <r>
      <t xml:space="preserve">Álljon bele a Pivot táblába és helyezzen el egy </t>
    </r>
    <r>
      <rPr>
        <b/>
        <i/>
        <sz val="12"/>
        <color theme="1"/>
        <rFont val="Calibri"/>
        <family val="2"/>
        <charset val="238"/>
        <scheme val="minor"/>
      </rPr>
      <t>Szeletelőt</t>
    </r>
    <r>
      <rPr>
        <i/>
        <sz val="12"/>
        <color theme="1"/>
        <rFont val="Calibri"/>
        <family val="2"/>
        <charset val="238"/>
        <scheme val="minor"/>
      </rPr>
      <t xml:space="preserve"> a </t>
    </r>
    <r>
      <rPr>
        <b/>
        <i/>
        <sz val="12"/>
        <color theme="1"/>
        <rFont val="Calibri"/>
        <family val="2"/>
        <charset val="238"/>
        <scheme val="minor"/>
      </rPr>
      <t>Termék mezőre</t>
    </r>
    <r>
      <rPr>
        <i/>
        <sz val="12"/>
        <color theme="1"/>
        <rFont val="Calibri"/>
        <family val="2"/>
        <charset val="238"/>
        <scheme val="minor"/>
      </rPr>
      <t xml:space="preserve"> vonatkozóan.</t>
    </r>
  </si>
  <si>
    <r>
      <t xml:space="preserve">A Szeletelő beszúrását a </t>
    </r>
    <r>
      <rPr>
        <b/>
        <i/>
        <sz val="12"/>
        <color theme="1"/>
        <rFont val="Calibri"/>
        <family val="2"/>
        <charset val="238"/>
        <scheme val="minor"/>
      </rPr>
      <t>Kimutatástáblázat elemzése</t>
    </r>
    <r>
      <rPr>
        <i/>
        <sz val="12"/>
        <color theme="1"/>
        <rFont val="Calibri"/>
        <family val="2"/>
        <charset val="238"/>
        <scheme val="minor"/>
      </rPr>
      <t xml:space="preserve"> menüsor alatt találja.</t>
    </r>
  </si>
  <si>
    <t>Állítsa be a szeletelőn, hogy a déligyümölcsök ne látszódjanak a Pivot táblában.</t>
  </si>
  <si>
    <r>
      <t xml:space="preserve">Másolja át a a pivot táblát az </t>
    </r>
    <r>
      <rPr>
        <b/>
        <i/>
        <sz val="12"/>
        <color theme="1"/>
        <rFont val="Calibri"/>
        <family val="2"/>
        <charset val="238"/>
        <scheme val="minor"/>
      </rPr>
      <t>F34</t>
    </r>
    <r>
      <rPr>
        <i/>
        <sz val="12"/>
        <color theme="1"/>
        <rFont val="Calibri"/>
        <family val="2"/>
        <charset val="238"/>
        <scheme val="minor"/>
      </rPr>
      <t>-es cellától kezdődően.</t>
    </r>
  </si>
  <si>
    <r>
      <t xml:space="preserve">Ehhez jelölje ki a szeletelőt és a </t>
    </r>
    <r>
      <rPr>
        <b/>
        <i/>
        <sz val="12"/>
        <color theme="1"/>
        <rFont val="Calibri"/>
        <family val="2"/>
        <charset val="238"/>
        <scheme val="minor"/>
      </rPr>
      <t>Szeletelő menüsor</t>
    </r>
    <r>
      <rPr>
        <i/>
        <sz val="12"/>
        <color theme="1"/>
        <rFont val="Calibri"/>
        <family val="2"/>
        <charset val="238"/>
        <scheme val="minor"/>
      </rPr>
      <t xml:space="preserve">ból válassza a </t>
    </r>
    <r>
      <rPr>
        <b/>
        <i/>
        <sz val="12"/>
        <color theme="1"/>
        <rFont val="Calibri"/>
        <family val="2"/>
        <charset val="238"/>
        <scheme val="minor"/>
      </rPr>
      <t>Kimutatáskapcsolatok</t>
    </r>
    <r>
      <rPr>
        <i/>
        <sz val="12"/>
        <color theme="1"/>
        <rFont val="Calibri"/>
        <family val="2"/>
        <charset val="238"/>
        <scheme val="minor"/>
      </rPr>
      <t xml:space="preserve"> pontot.</t>
    </r>
  </si>
  <si>
    <t>Állítsa be, hogy a szeletelő ne legyen hatással a másolt táblára.</t>
  </si>
  <si>
    <r>
      <t xml:space="preserve">Kapcsolja be a </t>
    </r>
    <r>
      <rPr>
        <b/>
        <i/>
        <sz val="12"/>
        <color theme="1"/>
        <rFont val="Calibri"/>
        <family val="2"/>
        <charset val="238"/>
        <scheme val="minor"/>
      </rPr>
      <t>Részösszeg</t>
    </r>
    <r>
      <rPr>
        <i/>
        <sz val="12"/>
        <color theme="1"/>
        <rFont val="Calibri"/>
        <family val="2"/>
        <charset val="238"/>
        <scheme val="minor"/>
      </rPr>
      <t xml:space="preserve"> számítást a Tervezés menüsoron.</t>
    </r>
  </si>
  <si>
    <r>
      <t xml:space="preserve">A sorokban az </t>
    </r>
    <r>
      <rPr>
        <b/>
        <i/>
        <sz val="12"/>
        <color theme="1"/>
        <rFont val="Calibri"/>
        <family val="2"/>
        <charset val="238"/>
        <scheme val="minor"/>
      </rPr>
      <t>eladási értékek összege</t>
    </r>
    <r>
      <rPr>
        <i/>
        <sz val="12"/>
        <color theme="1"/>
        <rFont val="Calibri"/>
        <family val="2"/>
        <charset val="238"/>
        <scheme val="minor"/>
      </rPr>
      <t xml:space="preserve"> jelenjen meg. alkalmazottanként és azon belül naponként csoportosítva.</t>
    </r>
  </si>
  <si>
    <t>Készítsen Pivot táblát:</t>
  </si>
  <si>
    <t>Összeg / Eladási érték</t>
  </si>
  <si>
    <r>
      <t xml:space="preserve">Készítsen az </t>
    </r>
    <r>
      <rPr>
        <b/>
        <i/>
        <sz val="12"/>
        <color theme="1"/>
        <rFont val="Calibri"/>
        <family val="2"/>
        <charset val="238"/>
        <scheme val="minor"/>
      </rPr>
      <t>Alkalmazottakra</t>
    </r>
    <r>
      <rPr>
        <i/>
        <sz val="12"/>
        <color theme="1"/>
        <rFont val="Calibri"/>
        <family val="2"/>
        <charset val="238"/>
        <scheme val="minor"/>
      </rPr>
      <t xml:space="preserve"> és </t>
    </r>
    <r>
      <rPr>
        <b/>
        <i/>
        <sz val="12"/>
        <color theme="1"/>
        <rFont val="Calibri"/>
        <family val="2"/>
        <charset val="238"/>
        <scheme val="minor"/>
      </rPr>
      <t>Termékekre</t>
    </r>
    <r>
      <rPr>
        <i/>
        <sz val="12"/>
        <color theme="1"/>
        <rFont val="Calibri"/>
        <family val="2"/>
        <charset val="238"/>
        <scheme val="minor"/>
      </rPr>
      <t xml:space="preserve"> vonatkozó </t>
    </r>
    <r>
      <rPr>
        <b/>
        <i/>
        <sz val="12"/>
        <color theme="1"/>
        <rFont val="Calibri"/>
        <family val="2"/>
        <charset val="238"/>
        <scheme val="minor"/>
      </rPr>
      <t>szeletelő</t>
    </r>
    <r>
      <rPr>
        <i/>
        <sz val="12"/>
        <color theme="1"/>
        <rFont val="Calibri"/>
        <family val="2"/>
        <charset val="238"/>
        <scheme val="minor"/>
      </rPr>
      <t>t.</t>
    </r>
  </si>
  <si>
    <r>
      <t xml:space="preserve">Spóroljunk a hellyel, állítsa a </t>
    </r>
    <r>
      <rPr>
        <b/>
        <i/>
        <sz val="12"/>
        <color theme="1"/>
        <rFont val="Calibri"/>
        <family val="2"/>
        <charset val="238"/>
        <scheme val="minor"/>
      </rPr>
      <t>Kimutatás elrendezését táblázatosra</t>
    </r>
    <r>
      <rPr>
        <i/>
        <sz val="12"/>
        <color theme="1"/>
        <rFont val="Calibri"/>
        <family val="2"/>
        <charset val="238"/>
        <scheme val="minor"/>
      </rPr>
      <t>.</t>
    </r>
  </si>
  <si>
    <r>
      <t xml:space="preserve">Kapcsolja ki az </t>
    </r>
    <r>
      <rPr>
        <b/>
        <i/>
        <sz val="12"/>
        <color theme="1"/>
        <rFont val="Calibri"/>
        <family val="2"/>
        <charset val="238"/>
        <scheme val="minor"/>
      </rPr>
      <t>Alkalmazottakra</t>
    </r>
    <r>
      <rPr>
        <i/>
        <sz val="12"/>
        <color theme="1"/>
        <rFont val="Calibri"/>
        <family val="2"/>
        <charset val="238"/>
        <scheme val="minor"/>
      </rPr>
      <t xml:space="preserve"> vonatkozó </t>
    </r>
    <r>
      <rPr>
        <b/>
        <i/>
        <sz val="12"/>
        <color theme="1"/>
        <rFont val="Calibri"/>
        <family val="2"/>
        <charset val="238"/>
        <scheme val="minor"/>
      </rPr>
      <t>Részösszeg</t>
    </r>
    <r>
      <rPr>
        <i/>
        <sz val="12"/>
        <color theme="1"/>
        <rFont val="Calibri"/>
        <family val="2"/>
        <charset val="238"/>
        <scheme val="minor"/>
      </rPr>
      <t xml:space="preserve"> számítást.</t>
    </r>
  </si>
  <si>
    <t>A dátumértékeknél csak a hónap és nap értéket jelenítse meg.</t>
  </si>
  <si>
    <r>
      <t xml:space="preserve">Állítson be </t>
    </r>
    <r>
      <rPr>
        <b/>
        <i/>
        <sz val="12"/>
        <color theme="1"/>
        <rFont val="Calibri"/>
        <family val="2"/>
        <charset val="238"/>
        <scheme val="minor"/>
      </rPr>
      <t>Pénzem (Ft)</t>
    </r>
    <r>
      <rPr>
        <i/>
        <sz val="12"/>
        <color theme="1"/>
        <rFont val="Calibri"/>
        <family val="2"/>
        <charset val="238"/>
        <scheme val="minor"/>
      </rPr>
      <t xml:space="preserve"> formátumot, tizedesjegyek nélkül, az </t>
    </r>
    <r>
      <rPr>
        <b/>
        <i/>
        <sz val="12"/>
        <color theme="1"/>
        <rFont val="Calibri"/>
        <family val="2"/>
        <charset val="238"/>
        <scheme val="minor"/>
      </rPr>
      <t>eladási értékekre</t>
    </r>
    <r>
      <rPr>
        <i/>
        <sz val="12"/>
        <color theme="1"/>
        <rFont val="Calibri"/>
        <family val="2"/>
        <charset val="238"/>
        <scheme val="minor"/>
      </rPr>
      <t>.</t>
    </r>
  </si>
  <si>
    <t>Az elkészült Pivot táblából készítsen diagramot:</t>
  </si>
  <si>
    <r>
      <t xml:space="preserve">A diagram </t>
    </r>
    <r>
      <rPr>
        <b/>
        <i/>
        <sz val="12"/>
        <color theme="1"/>
        <rFont val="Calibri"/>
        <family val="2"/>
        <charset val="238"/>
        <scheme val="minor"/>
      </rPr>
      <t>vonal</t>
    </r>
    <r>
      <rPr>
        <i/>
        <sz val="12"/>
        <color theme="1"/>
        <rFont val="Calibri"/>
        <family val="2"/>
        <charset val="238"/>
        <scheme val="minor"/>
      </rPr>
      <t xml:space="preserve"> típusú legyen.</t>
    </r>
  </si>
  <si>
    <t>Az eladási értékek legyenek róla pontosan leolvashatók.</t>
  </si>
  <si>
    <r>
      <t xml:space="preserve">A könnyebb olvashatóság végett használjon </t>
    </r>
    <r>
      <rPr>
        <b/>
        <i/>
        <sz val="12"/>
        <color theme="1"/>
        <rFont val="Calibri"/>
        <family val="2"/>
        <charset val="238"/>
        <scheme val="minor"/>
      </rPr>
      <t>esésvonalakat</t>
    </r>
    <r>
      <rPr>
        <i/>
        <sz val="12"/>
        <color theme="1"/>
        <rFont val="Calibri"/>
        <family val="2"/>
        <charset val="238"/>
        <scheme val="minor"/>
      </rPr>
      <t>.</t>
    </r>
  </si>
  <si>
    <t>Készítse el a fenti táblázatot Pivot táblaként is a Feladat 6 Pivot munkalapra</t>
  </si>
  <si>
    <t>Készítsen Pivot táblát az Olcsó és Drága minősítésű telefonok darabszámáról a Feladat 6 Pivot munkalapra</t>
  </si>
  <si>
    <t>Az első esetben vonaldiagramot alkalmazva, másodlagos tengellyel.</t>
  </si>
  <si>
    <t>Feladatok €</t>
  </si>
  <si>
    <t>Feladatok (e)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</si>
</sst>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4" formatCode="_-* #,##0.00\ &quot;Ft&quot;_-;\-* #,##0.00\ &quot;Ft&quot;_-;_-* &quot;-&quot;??\ &quot;Ft&quot;_-;_-@_-"/>
    <numFmt numFmtId="164" formatCode="_-* #,##0.00\ _F_t_-;\-* #,##0.00\ _F_t_-;_-* &quot;-&quot;??\ _F_t_-;_-@_-"/>
    <numFmt numFmtId="165" formatCode="#,##0\ &quot;Ft&quot;"/>
    <numFmt numFmtId="166" formatCode="&quot;$&quot;#,##0.00_);[Red]\(&quot;$&quot;#,##0.00\)"/>
    <numFmt numFmtId="167" formatCode="_(&quot;$&quot;* #,##0.00_);_(&quot;$&quot;* \(#,##0.00\);_(&quot;$&quot;* &quot;-&quot;??_);_(@_)"/>
    <numFmt numFmtId="168" formatCode="#,##0&quot; Ft&quot;;\-#,##0&quot; Ft&quot;"/>
    <numFmt numFmtId="169" formatCode="#,##0&quot; db&quot;"/>
    <numFmt numFmtId="170" formatCode="_-* #,##0\ [$Ft-40E]_-;\-* #,##0\ [$Ft-40E]_-;_-* &quot;-&quot;??\ [$Ft-40E]_-;_-@_-"/>
    <numFmt numFmtId="171" formatCode="&quot;$&quot;#,##0.00"/>
    <numFmt numFmtId="172" formatCode="0&quot; db&quot;"/>
    <numFmt numFmtId="173" formatCode="mm/dd"/>
  </numFmts>
  <fonts count="34" x14ac:knownFonts="1">
    <font>
      <sz val="11"/>
      <color theme="1"/>
      <name val="Calibri"/>
      <family val="2"/>
      <charset val="238"/>
      <scheme val="minor"/>
    </font>
    <font>
      <sz val="10"/>
      <name val="Arial"/>
      <family val="2"/>
      <charset val="238"/>
    </font>
    <font>
      <b/>
      <sz val="12"/>
      <color theme="1"/>
      <name val="Calibri"/>
      <family val="2"/>
      <charset val="238"/>
      <scheme val="minor"/>
    </font>
    <font>
      <b/>
      <sz val="12"/>
      <name val="Calibri"/>
      <family val="2"/>
      <charset val="238"/>
      <scheme val="minor"/>
    </font>
    <font>
      <sz val="12"/>
      <name val="Calibri"/>
      <family val="2"/>
      <charset val="238"/>
      <scheme val="minor"/>
    </font>
    <font>
      <sz val="12"/>
      <color theme="1"/>
      <name val="Calibri"/>
      <family val="2"/>
      <charset val="238"/>
      <scheme val="minor"/>
    </font>
    <font>
      <sz val="10"/>
      <name val="Arial CE"/>
      <charset val="238"/>
    </font>
    <font>
      <sz val="11"/>
      <color theme="1"/>
      <name val="Calibri"/>
      <family val="2"/>
      <scheme val="minor"/>
    </font>
    <font>
      <sz val="11"/>
      <color theme="0"/>
      <name val="Calibri"/>
      <family val="2"/>
      <scheme val="minor"/>
    </font>
    <font>
      <sz val="11"/>
      <color theme="1"/>
      <name val="Calibri"/>
      <family val="2"/>
      <charset val="238"/>
      <scheme val="minor"/>
    </font>
    <font>
      <sz val="10"/>
      <name val="Arial"/>
      <family val="2"/>
      <charset val="238"/>
    </font>
    <font>
      <sz val="10"/>
      <name val="Arial"/>
      <family val="2"/>
    </font>
    <font>
      <sz val="12"/>
      <color theme="1"/>
      <name val="Calibri"/>
      <family val="2"/>
      <scheme val="minor"/>
    </font>
    <font>
      <sz val="10"/>
      <name val="Arial"/>
      <family val="2"/>
      <charset val="238"/>
    </font>
    <font>
      <b/>
      <sz val="11"/>
      <color theme="1"/>
      <name val="Calibri"/>
      <family val="2"/>
      <charset val="238"/>
      <scheme val="minor"/>
    </font>
    <font>
      <sz val="10"/>
      <color indexed="8"/>
      <name val="Arial"/>
      <family val="2"/>
      <charset val="238"/>
    </font>
    <font>
      <sz val="10"/>
      <name val="Arial"/>
      <family val="2"/>
      <charset val="238"/>
    </font>
    <font>
      <sz val="12"/>
      <color indexed="8"/>
      <name val="Calibri"/>
      <family val="2"/>
      <charset val="238"/>
      <scheme val="minor"/>
    </font>
    <font>
      <b/>
      <sz val="11"/>
      <name val="Calibri"/>
      <family val="2"/>
      <charset val="238"/>
      <scheme val="minor"/>
    </font>
    <font>
      <i/>
      <sz val="12"/>
      <color theme="1"/>
      <name val="Calibri"/>
      <family val="2"/>
      <charset val="238"/>
      <scheme val="minor"/>
    </font>
    <font>
      <b/>
      <i/>
      <sz val="11"/>
      <color theme="1"/>
      <name val="Calibri"/>
      <family val="2"/>
      <charset val="238"/>
      <scheme val="minor"/>
    </font>
    <font>
      <b/>
      <i/>
      <sz val="11"/>
      <name val="Calibri"/>
      <family val="2"/>
      <charset val="238"/>
      <scheme val="minor"/>
    </font>
    <font>
      <i/>
      <sz val="12"/>
      <color theme="1"/>
      <name val="Calibri"/>
      <family val="2"/>
      <scheme val="minor"/>
    </font>
    <font>
      <b/>
      <sz val="12"/>
      <color theme="1"/>
      <name val="Calibri"/>
      <family val="2"/>
      <scheme val="minor"/>
    </font>
    <font>
      <b/>
      <sz val="12"/>
      <name val="Calibri"/>
      <family val="2"/>
      <scheme val="minor"/>
    </font>
    <font>
      <sz val="12"/>
      <name val="Calibri"/>
      <family val="2"/>
      <scheme val="minor"/>
    </font>
    <font>
      <i/>
      <sz val="12"/>
      <name val="Calibri"/>
      <family val="2"/>
      <charset val="238"/>
      <scheme val="minor"/>
    </font>
    <font>
      <b/>
      <i/>
      <sz val="12"/>
      <color theme="1"/>
      <name val="Calibri"/>
      <family val="2"/>
      <charset val="238"/>
      <scheme val="minor"/>
    </font>
    <font>
      <sz val="10"/>
      <name val="MS Sans Serif"/>
      <family val="2"/>
      <charset val="238"/>
    </font>
    <font>
      <b/>
      <i/>
      <sz val="12"/>
      <name val="Calibri"/>
      <family val="2"/>
      <charset val="238"/>
      <scheme val="minor"/>
    </font>
    <font>
      <b/>
      <sz val="12"/>
      <name val="Arial"/>
      <family val="2"/>
      <charset val="238"/>
    </font>
    <font>
      <sz val="12"/>
      <name val="MS Sans Serif"/>
      <family val="2"/>
      <charset val="238"/>
    </font>
    <font>
      <sz val="12"/>
      <color rgb="FF000000"/>
      <name val="Calibri"/>
      <family val="2"/>
      <charset val="238"/>
      <scheme val="minor"/>
    </font>
    <font>
      <i/>
      <sz val="11"/>
      <color theme="1"/>
      <name val="Calibri"/>
      <family val="2"/>
      <charset val="238"/>
      <scheme val="minor"/>
    </font>
  </fonts>
  <fills count="7">
    <fill>
      <patternFill patternType="none"/>
    </fill>
    <fill>
      <patternFill patternType="gray125"/>
    </fill>
    <fill>
      <patternFill patternType="solid">
        <fgColor theme="9"/>
        <bgColor theme="9"/>
      </patternFill>
    </fill>
    <fill>
      <patternFill patternType="solid">
        <fgColor theme="9" tint="0.59999389629810485"/>
        <bgColor theme="9" tint="0.59999389629810485"/>
      </patternFill>
    </fill>
    <fill>
      <patternFill patternType="solid">
        <fgColor theme="9" tint="0.79998168889431442"/>
        <bgColor theme="9" tint="0.79998168889431442"/>
      </patternFill>
    </fill>
    <fill>
      <patternFill patternType="solid">
        <fgColor rgb="FF002060"/>
        <bgColor indexed="64"/>
      </patternFill>
    </fill>
    <fill>
      <patternFill patternType="solid">
        <fgColor theme="9" tint="0.39997558519241921"/>
        <bgColor theme="9" tint="0.79998168889431442"/>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theme="0"/>
      </left>
      <right/>
      <top style="thin">
        <color theme="9" tint="0.39997558519241921"/>
      </top>
      <bottom/>
      <diagonal/>
    </border>
    <border>
      <left style="thin">
        <color theme="0"/>
      </left>
      <right style="thin">
        <color theme="0"/>
      </right>
      <top style="thin">
        <color theme="0"/>
      </top>
      <bottom style="thin">
        <color theme="0"/>
      </bottom>
      <diagonal/>
    </border>
    <border>
      <left style="medium">
        <color theme="9" tint="0.39988402966399123"/>
      </left>
      <right style="medium">
        <color theme="9" tint="0.39991454817346722"/>
      </right>
      <top style="medium">
        <color theme="9" tint="0.39988402966399123"/>
      </top>
      <bottom style="medium">
        <color theme="9" tint="0.39988402966399123"/>
      </bottom>
      <diagonal/>
    </border>
    <border>
      <left style="thin">
        <color indexed="22"/>
      </left>
      <right style="thin">
        <color indexed="22"/>
      </right>
      <top/>
      <bottom style="thin">
        <color indexed="22"/>
      </bottom>
      <diagonal/>
    </border>
    <border>
      <left style="thin">
        <color indexed="22"/>
      </left>
      <right/>
      <top/>
      <bottom style="thin">
        <color indexed="22"/>
      </bottom>
      <diagonal/>
    </border>
    <border>
      <left/>
      <right style="thin">
        <color indexed="22"/>
      </right>
      <top/>
      <bottom style="thin">
        <color indexed="22"/>
      </bottom>
      <diagonal/>
    </border>
    <border>
      <left style="thin">
        <color indexed="22"/>
      </left>
      <right style="thin">
        <color indexed="22"/>
      </right>
      <top style="thin">
        <color indexed="22"/>
      </top>
      <bottom style="thin">
        <color indexed="22"/>
      </bottom>
      <diagonal/>
    </border>
    <border>
      <left style="thin">
        <color indexed="22"/>
      </left>
      <right/>
      <top/>
      <bottom/>
      <diagonal/>
    </border>
    <border>
      <left style="thin">
        <color theme="0"/>
      </left>
      <right style="thin">
        <color theme="0"/>
      </right>
      <top style="thin">
        <color theme="9" tint="0.39997558519241921"/>
      </top>
      <bottom style="thin">
        <color theme="9" tint="0.39997558519241921"/>
      </bottom>
      <diagonal/>
    </border>
    <border>
      <left style="thin">
        <color theme="0"/>
      </left>
      <right style="thin">
        <color theme="0"/>
      </right>
      <top style="thin">
        <color theme="9" tint="0.39997558519241921"/>
      </top>
      <bottom/>
      <diagonal/>
    </border>
    <border>
      <left style="thin">
        <color theme="0"/>
      </left>
      <right style="thin">
        <color theme="0"/>
      </right>
      <top style="thin">
        <color theme="0"/>
      </top>
      <bottom/>
      <diagonal/>
    </border>
    <border>
      <left/>
      <right style="thin">
        <color theme="0"/>
      </right>
      <top style="thin">
        <color theme="0"/>
      </top>
      <bottom style="thin">
        <color theme="0"/>
      </bottom>
      <diagonal/>
    </border>
    <border>
      <left/>
      <right/>
      <top style="thin">
        <color theme="0"/>
      </top>
      <bottom style="thin">
        <color theme="0"/>
      </bottom>
      <diagonal/>
    </border>
    <border>
      <left style="thin">
        <color theme="0"/>
      </left>
      <right/>
      <top style="thin">
        <color theme="0"/>
      </top>
      <bottom style="thin">
        <color theme="0"/>
      </bottom>
      <diagonal/>
    </border>
    <border>
      <left/>
      <right/>
      <top style="thin">
        <color theme="0"/>
      </top>
      <bottom/>
      <diagonal/>
    </border>
    <border>
      <left/>
      <right style="thin">
        <color theme="0"/>
      </right>
      <top style="thin">
        <color theme="0"/>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top/>
      <bottom style="medium">
        <color auto="1"/>
      </bottom>
      <diagonal/>
    </border>
    <border>
      <left style="thin">
        <color theme="0"/>
      </left>
      <right/>
      <top/>
      <bottom/>
      <diagonal/>
    </border>
    <border>
      <left style="thin">
        <color indexed="64"/>
      </left>
      <right/>
      <top/>
      <bottom/>
      <diagonal/>
    </border>
    <border>
      <left/>
      <right/>
      <top style="thin">
        <color theme="9" tint="0.39997558519241921"/>
      </top>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top style="thin">
        <color theme="0"/>
      </top>
      <bottom/>
      <diagonal/>
    </border>
    <border>
      <left style="thin">
        <color theme="0"/>
      </left>
      <right style="thin">
        <color theme="9"/>
      </right>
      <top style="thin">
        <color theme="9" tint="0.39997558519241921"/>
      </top>
      <bottom/>
      <diagonal/>
    </border>
    <border>
      <left style="thin">
        <color theme="0"/>
      </left>
      <right/>
      <top style="thin">
        <color theme="9" tint="0.39997558519241921"/>
      </top>
      <bottom style="thin">
        <color theme="9"/>
      </bottom>
      <diagonal/>
    </border>
    <border>
      <left style="thin">
        <color theme="0"/>
      </left>
      <right style="thin">
        <color theme="9"/>
      </right>
      <top style="thin">
        <color theme="9" tint="0.39997558519241921"/>
      </top>
      <bottom style="thin">
        <color theme="9"/>
      </bottom>
      <diagonal/>
    </border>
  </borders>
  <cellStyleXfs count="27">
    <xf numFmtId="0" fontId="0" fillId="0" borderId="0"/>
    <xf numFmtId="44" fontId="1" fillId="0" borderId="0" applyFont="0" applyFill="0" applyBorder="0" applyAlignment="0" applyProtection="0"/>
    <xf numFmtId="0" fontId="6" fillId="0" borderId="0"/>
    <xf numFmtId="9" fontId="6" fillId="0" borderId="0" applyFont="0" applyFill="0" applyBorder="0" applyAlignment="0" applyProtection="0"/>
    <xf numFmtId="0" fontId="1" fillId="0" borderId="0"/>
    <xf numFmtId="0" fontId="7" fillId="0" borderId="0"/>
    <xf numFmtId="0" fontId="8" fillId="5" borderId="1">
      <alignment horizontal="centerContinuous" wrapText="1"/>
    </xf>
    <xf numFmtId="44" fontId="6" fillId="0" borderId="0" applyFont="0" applyFill="0" applyBorder="0" applyAlignment="0" applyProtection="0"/>
    <xf numFmtId="164" fontId="9" fillId="0" borderId="0" applyFont="0" applyFill="0" applyBorder="0" applyAlignment="0" applyProtection="0"/>
    <xf numFmtId="0" fontId="10" fillId="0" borderId="0"/>
    <xf numFmtId="0" fontId="11" fillId="0" borderId="0"/>
    <xf numFmtId="167" fontId="7" fillId="0" borderId="0" applyFont="0" applyFill="0" applyBorder="0" applyAlignment="0" applyProtection="0"/>
    <xf numFmtId="0" fontId="13" fillId="0" borderId="0"/>
    <xf numFmtId="0" fontId="9" fillId="0" borderId="0"/>
    <xf numFmtId="0" fontId="1" fillId="0" borderId="0"/>
    <xf numFmtId="0" fontId="15" fillId="0" borderId="0"/>
    <xf numFmtId="0" fontId="16" fillId="0" borderId="0"/>
    <xf numFmtId="0" fontId="8" fillId="5" borderId="1"/>
    <xf numFmtId="9" fontId="7" fillId="0" borderId="0" applyFont="0" applyFill="0" applyBorder="0" applyAlignment="0" applyProtection="0"/>
    <xf numFmtId="44" fontId="1" fillId="0" borderId="0" applyFont="0" applyFill="0" applyBorder="0" applyAlignment="0" applyProtection="0"/>
    <xf numFmtId="44" fontId="9" fillId="0" borderId="0" applyFont="0" applyFill="0" applyBorder="0" applyAlignment="0" applyProtection="0"/>
    <xf numFmtId="0" fontId="9" fillId="0" borderId="0"/>
    <xf numFmtId="44" fontId="9" fillId="0" borderId="0" applyFont="0" applyFill="0" applyBorder="0" applyAlignment="0" applyProtection="0"/>
    <xf numFmtId="9" fontId="9" fillId="0" borderId="0" applyFont="0" applyFill="0" applyBorder="0" applyAlignment="0" applyProtection="0"/>
    <xf numFmtId="0" fontId="28" fillId="0" borderId="0"/>
    <xf numFmtId="0" fontId="6" fillId="0" borderId="0"/>
    <xf numFmtId="9" fontId="9" fillId="0" borderId="0" applyFont="0" applyFill="0" applyBorder="0" applyAlignment="0" applyProtection="0"/>
  </cellStyleXfs>
  <cellXfs count="199">
    <xf numFmtId="0" fontId="0" fillId="0" borderId="0" xfId="0"/>
    <xf numFmtId="0" fontId="5" fillId="0" borderId="0" xfId="0" applyFont="1"/>
    <xf numFmtId="0" fontId="5" fillId="0" borderId="0" xfId="0" applyFont="1" applyAlignment="1">
      <alignment horizontal="center" vertical="center"/>
    </xf>
    <xf numFmtId="0" fontId="2" fillId="0" borderId="0" xfId="0" applyFont="1" applyAlignment="1">
      <alignment horizontal="left" vertical="center"/>
    </xf>
    <xf numFmtId="0" fontId="5" fillId="0" borderId="0" xfId="0" applyFont="1" applyFill="1" applyBorder="1" applyAlignment="1">
      <alignment horizontal="center" vertical="center"/>
    </xf>
    <xf numFmtId="0" fontId="4" fillId="0" borderId="0" xfId="0" applyFont="1" applyAlignment="1">
      <alignment horizontal="left" vertical="center" wrapText="1"/>
    </xf>
    <xf numFmtId="0" fontId="3" fillId="2" borderId="3" xfId="0" applyFont="1" applyFill="1" applyBorder="1" applyAlignment="1">
      <alignment horizontal="center" vertical="center" wrapText="1"/>
    </xf>
    <xf numFmtId="14" fontId="0" fillId="0" borderId="0" xfId="0" applyNumberFormat="1"/>
    <xf numFmtId="14" fontId="5" fillId="0" borderId="0" xfId="0" applyNumberFormat="1" applyFont="1" applyBorder="1"/>
    <xf numFmtId="0" fontId="5" fillId="0" borderId="4" xfId="0" applyNumberFormat="1" applyFont="1" applyBorder="1"/>
    <xf numFmtId="0" fontId="4" fillId="0" borderId="0" xfId="0" applyFont="1" applyAlignment="1">
      <alignment horizontal="left" vertical="center"/>
    </xf>
    <xf numFmtId="0" fontId="5" fillId="0" borderId="0" xfId="0" applyFont="1" applyAlignment="1"/>
    <xf numFmtId="0" fontId="5" fillId="0" borderId="0" xfId="0" applyNumberFormat="1" applyFont="1" applyBorder="1"/>
    <xf numFmtId="3" fontId="4" fillId="3" borderId="2" xfId="0" applyNumberFormat="1" applyFont="1" applyFill="1" applyBorder="1" applyAlignment="1"/>
    <xf numFmtId="3" fontId="4" fillId="4" borderId="2" xfId="0" applyNumberFormat="1" applyFont="1" applyFill="1" applyBorder="1" applyAlignment="1"/>
    <xf numFmtId="14" fontId="4" fillId="3" borderId="2" xfId="0" applyNumberFormat="1" applyFont="1" applyFill="1" applyBorder="1" applyAlignment="1"/>
    <xf numFmtId="14" fontId="4" fillId="4" borderId="2" xfId="0" applyNumberFormat="1" applyFont="1" applyFill="1" applyBorder="1" applyAlignment="1"/>
    <xf numFmtId="0" fontId="4" fillId="0" borderId="0" xfId="0" applyFont="1" applyAlignment="1">
      <alignment horizontal="left" vertical="center" wrapText="1"/>
    </xf>
    <xf numFmtId="0" fontId="4" fillId="0" borderId="0" xfId="0" applyFont="1" applyAlignment="1">
      <alignment vertical="center"/>
    </xf>
    <xf numFmtId="0" fontId="4" fillId="0" borderId="0" xfId="16" applyFont="1"/>
    <xf numFmtId="0" fontId="17" fillId="0" borderId="0" xfId="15" applyFont="1" applyAlignment="1">
      <alignment horizontal="center" vertical="center" wrapText="1"/>
    </xf>
    <xf numFmtId="0" fontId="17" fillId="0" borderId="5" xfId="15" applyFont="1" applyBorder="1" applyAlignment="1">
      <alignment wrapText="1"/>
    </xf>
    <xf numFmtId="0" fontId="17" fillId="0" borderId="6" xfId="15" applyFont="1" applyBorder="1" applyAlignment="1">
      <alignment horizontal="right" wrapText="1"/>
    </xf>
    <xf numFmtId="168" fontId="17" fillId="0" borderId="7" xfId="15" applyNumberFormat="1" applyFont="1" applyBorder="1" applyAlignment="1">
      <alignment horizontal="right" wrapText="1"/>
    </xf>
    <xf numFmtId="168" fontId="17" fillId="0" borderId="0" xfId="15" applyNumberFormat="1" applyFont="1" applyAlignment="1">
      <alignment horizontal="right" wrapText="1"/>
    </xf>
    <xf numFmtId="168" fontId="4" fillId="0" borderId="0" xfId="16" applyNumberFormat="1" applyFont="1"/>
    <xf numFmtId="9" fontId="4" fillId="0" borderId="0" xfId="16" applyNumberFormat="1" applyFont="1"/>
    <xf numFmtId="0" fontId="17" fillId="0" borderId="0" xfId="15" applyFont="1"/>
    <xf numFmtId="0" fontId="17" fillId="0" borderId="8" xfId="15" applyFont="1" applyBorder="1" applyAlignment="1">
      <alignment wrapText="1"/>
    </xf>
    <xf numFmtId="0" fontId="17" fillId="0" borderId="8" xfId="15" applyFont="1" applyBorder="1" applyAlignment="1">
      <alignment horizontal="right" wrapText="1"/>
    </xf>
    <xf numFmtId="168" fontId="17" fillId="0" borderId="8" xfId="15" applyNumberFormat="1" applyFont="1" applyBorder="1" applyAlignment="1">
      <alignment horizontal="right" wrapText="1"/>
    </xf>
    <xf numFmtId="0" fontId="17" fillId="0" borderId="0" xfId="15" applyFont="1" applyAlignment="1">
      <alignment horizontal="right" wrapText="1"/>
    </xf>
    <xf numFmtId="0" fontId="17" fillId="0" borderId="9" xfId="15" applyFont="1" applyBorder="1" applyAlignment="1">
      <alignment horizontal="right" wrapText="1"/>
    </xf>
    <xf numFmtId="0" fontId="4" fillId="0" borderId="0" xfId="16" applyFont="1" applyAlignment="1">
      <alignment horizontal="left"/>
    </xf>
    <xf numFmtId="169" fontId="4" fillId="0" borderId="0" xfId="16" applyNumberFormat="1" applyFont="1"/>
    <xf numFmtId="170" fontId="4" fillId="0" borderId="0" xfId="16" applyNumberFormat="1" applyFont="1"/>
    <xf numFmtId="0" fontId="4" fillId="0" borderId="0" xfId="16" applyFont="1" applyAlignment="1">
      <alignment horizontal="center" vertical="center"/>
    </xf>
    <xf numFmtId="0" fontId="4" fillId="0" borderId="0" xfId="0" applyNumberFormat="1" applyFont="1" applyAlignment="1">
      <alignment horizontal="left" vertical="center" wrapText="1"/>
    </xf>
    <xf numFmtId="0" fontId="5" fillId="0" borderId="0" xfId="0" applyNumberFormat="1" applyFont="1"/>
    <xf numFmtId="0" fontId="4" fillId="0" borderId="0" xfId="0" applyNumberFormat="1" applyFont="1" applyAlignment="1">
      <alignment horizontal="left" vertical="center"/>
    </xf>
    <xf numFmtId="0" fontId="18" fillId="0" borderId="0" xfId="0" applyNumberFormat="1" applyFont="1" applyAlignment="1">
      <alignment horizontal="left" vertical="center" wrapText="1"/>
    </xf>
    <xf numFmtId="0" fontId="14" fillId="0" borderId="0" xfId="0" applyNumberFormat="1" applyFont="1"/>
    <xf numFmtId="0" fontId="14" fillId="0" borderId="0" xfId="0" applyNumberFormat="1" applyFont="1" applyBorder="1"/>
    <xf numFmtId="14" fontId="14" fillId="0" borderId="0" xfId="0" applyNumberFormat="1" applyFont="1" applyBorder="1"/>
    <xf numFmtId="0" fontId="18" fillId="0" borderId="0" xfId="0" applyFont="1" applyAlignment="1">
      <alignment horizontal="left" vertical="center" wrapText="1"/>
    </xf>
    <xf numFmtId="0" fontId="14" fillId="0" borderId="0" xfId="0" applyFont="1"/>
    <xf numFmtId="171" fontId="12" fillId="0" borderId="0" xfId="5" applyNumberFormat="1" applyFont="1"/>
    <xf numFmtId="0" fontId="18" fillId="0" borderId="0" xfId="0" applyFont="1" applyAlignment="1">
      <alignment vertical="center"/>
    </xf>
    <xf numFmtId="165" fontId="5" fillId="0" borderId="4" xfId="0" applyNumberFormat="1" applyFont="1" applyBorder="1"/>
    <xf numFmtId="165" fontId="4" fillId="0" borderId="0" xfId="0" applyNumberFormat="1" applyFont="1" applyAlignment="1">
      <alignment vertical="center" wrapText="1"/>
    </xf>
    <xf numFmtId="165" fontId="4" fillId="0" borderId="0" xfId="0" applyNumberFormat="1" applyFont="1" applyAlignment="1">
      <alignment vertical="center"/>
    </xf>
    <xf numFmtId="0" fontId="3" fillId="2" borderId="3" xfId="0" applyFont="1" applyFill="1" applyBorder="1" applyAlignment="1">
      <alignment horizontal="left" vertical="center"/>
    </xf>
    <xf numFmtId="0" fontId="12" fillId="0" borderId="0" xfId="5" applyFont="1" applyAlignment="1">
      <alignment horizontal="left" vertical="center"/>
    </xf>
    <xf numFmtId="0" fontId="3" fillId="2" borderId="3" xfId="0" applyFont="1" applyFill="1" applyBorder="1" applyAlignment="1">
      <alignment horizontal="left" vertical="center" wrapText="1"/>
    </xf>
    <xf numFmtId="171" fontId="12" fillId="0" borderId="0" xfId="5" applyNumberFormat="1" applyFont="1" applyBorder="1"/>
    <xf numFmtId="3" fontId="4" fillId="3" borderId="11" xfId="0" applyNumberFormat="1" applyFont="1" applyFill="1" applyBorder="1" applyAlignment="1"/>
    <xf numFmtId="3" fontId="4" fillId="4" borderId="11" xfId="0" applyNumberFormat="1" applyFont="1" applyFill="1" applyBorder="1" applyAlignment="1"/>
    <xf numFmtId="3" fontId="4" fillId="4" borderId="10" xfId="0" applyNumberFormat="1" applyFont="1" applyFill="1" applyBorder="1" applyAlignment="1"/>
    <xf numFmtId="0" fontId="20" fillId="0" borderId="0" xfId="5" applyFont="1"/>
    <xf numFmtId="0" fontId="0" fillId="0" borderId="0" xfId="0"/>
    <xf numFmtId="0" fontId="3" fillId="3" borderId="2" xfId="0" applyFont="1" applyFill="1" applyBorder="1"/>
    <xf numFmtId="0" fontId="12" fillId="0" borderId="0" xfId="5" applyFont="1" applyBorder="1"/>
    <xf numFmtId="0" fontId="12" fillId="0" borderId="0" xfId="5" applyFont="1"/>
    <xf numFmtId="0" fontId="19" fillId="0" borderId="0" xfId="5" applyFont="1"/>
    <xf numFmtId="165" fontId="4" fillId="3" borderId="2" xfId="0" applyNumberFormat="1" applyFont="1" applyFill="1" applyBorder="1" applyAlignment="1"/>
    <xf numFmtId="165" fontId="4" fillId="4" borderId="2" xfId="0" applyNumberFormat="1" applyFont="1" applyFill="1" applyBorder="1" applyAlignment="1"/>
    <xf numFmtId="0" fontId="0" fillId="0" borderId="0" xfId="0" pivotButton="1"/>
    <xf numFmtId="0" fontId="0" fillId="0" borderId="0" xfId="0" applyNumberFormat="1"/>
    <xf numFmtId="165" fontId="0" fillId="0" borderId="0" xfId="0" applyNumberFormat="1"/>
    <xf numFmtId="0" fontId="12" fillId="0" borderId="0" xfId="5" applyFont="1" applyFill="1" applyBorder="1"/>
    <xf numFmtId="3" fontId="4" fillId="0" borderId="0" xfId="0" applyNumberFormat="1" applyFont="1" applyFill="1" applyBorder="1" applyAlignment="1"/>
    <xf numFmtId="165" fontId="4" fillId="0" borderId="0" xfId="0" applyNumberFormat="1" applyFont="1" applyFill="1" applyBorder="1"/>
    <xf numFmtId="0" fontId="22" fillId="0" borderId="0" xfId="5" applyFont="1"/>
    <xf numFmtId="0" fontId="23" fillId="0" borderId="0" xfId="5" applyFont="1"/>
    <xf numFmtId="0" fontId="12" fillId="0" borderId="0" xfId="5" applyFont="1" applyAlignment="1">
      <alignment horizontal="left" indent="1"/>
    </xf>
    <xf numFmtId="0" fontId="24" fillId="2" borderId="3" xfId="0" applyFont="1" applyFill="1" applyBorder="1" applyAlignment="1">
      <alignment horizontal="left" vertical="center"/>
    </xf>
    <xf numFmtId="14" fontId="25" fillId="3" borderId="2" xfId="0" applyNumberFormat="1" applyFont="1" applyFill="1" applyBorder="1" applyAlignment="1"/>
    <xf numFmtId="165" fontId="25" fillId="3" borderId="2" xfId="0" applyNumberFormat="1" applyFont="1" applyFill="1" applyBorder="1" applyAlignment="1"/>
    <xf numFmtId="14" fontId="25" fillId="4" borderId="2" xfId="0" applyNumberFormat="1" applyFont="1" applyFill="1" applyBorder="1" applyAlignment="1"/>
    <xf numFmtId="165" fontId="25" fillId="4" borderId="2" xfId="0" applyNumberFormat="1" applyFont="1" applyFill="1" applyBorder="1" applyAlignment="1"/>
    <xf numFmtId="166" fontId="12" fillId="0" borderId="0" xfId="5" applyNumberFormat="1" applyFont="1"/>
    <xf numFmtId="165" fontId="25" fillId="6" borderId="3" xfId="0" applyNumberFormat="1" applyFont="1" applyFill="1" applyBorder="1"/>
    <xf numFmtId="165" fontId="25" fillId="6" borderId="13" xfId="0" applyNumberFormat="1" applyFont="1" applyFill="1" applyBorder="1"/>
    <xf numFmtId="0" fontId="24" fillId="2" borderId="12" xfId="0" applyFont="1" applyFill="1" applyBorder="1" applyAlignment="1">
      <alignment horizontal="left" vertical="center"/>
    </xf>
    <xf numFmtId="0" fontId="12" fillId="0" borderId="0" xfId="5" applyNumberFormat="1" applyFont="1" applyBorder="1"/>
    <xf numFmtId="165" fontId="25" fillId="6" borderId="14" xfId="0" applyNumberFormat="1" applyFont="1" applyFill="1" applyBorder="1"/>
    <xf numFmtId="0" fontId="25" fillId="3" borderId="2" xfId="0" applyNumberFormat="1" applyFont="1" applyFill="1" applyBorder="1" applyAlignment="1"/>
    <xf numFmtId="0" fontId="25" fillId="4" borderId="2" xfId="0" applyNumberFormat="1" applyFont="1" applyFill="1" applyBorder="1" applyAlignment="1"/>
    <xf numFmtId="0" fontId="24" fillId="2" borderId="15" xfId="0" applyFont="1" applyFill="1" applyBorder="1" applyAlignment="1">
      <alignment horizontal="left" vertical="center"/>
    </xf>
    <xf numFmtId="165" fontId="25" fillId="6" borderId="15" xfId="0" applyNumberFormat="1" applyFont="1" applyFill="1" applyBorder="1"/>
    <xf numFmtId="0" fontId="12" fillId="0" borderId="0" xfId="5" applyNumberFormat="1" applyFont="1" applyFill="1" applyBorder="1"/>
    <xf numFmtId="165" fontId="25" fillId="0" borderId="0" xfId="0" applyNumberFormat="1" applyFont="1" applyFill="1" applyBorder="1"/>
    <xf numFmtId="14" fontId="25" fillId="0" borderId="0" xfId="0" applyNumberFormat="1" applyFont="1" applyFill="1" applyBorder="1" applyAlignment="1"/>
    <xf numFmtId="0" fontId="25" fillId="0" borderId="0" xfId="0" applyNumberFormat="1" applyFont="1" applyFill="1" applyBorder="1" applyAlignment="1"/>
    <xf numFmtId="165" fontId="25" fillId="0" borderId="0" xfId="0" applyNumberFormat="1" applyFont="1" applyFill="1" applyBorder="1" applyAlignment="1"/>
    <xf numFmtId="0" fontId="12" fillId="0" borderId="0" xfId="5" applyFont="1" applyFill="1"/>
    <xf numFmtId="165" fontId="25" fillId="6" borderId="16" xfId="0" applyNumberFormat="1" applyFont="1" applyFill="1" applyBorder="1"/>
    <xf numFmtId="165" fontId="25" fillId="6" borderId="17" xfId="0" applyNumberFormat="1" applyFont="1" applyFill="1" applyBorder="1"/>
    <xf numFmtId="0" fontId="12" fillId="0" borderId="18" xfId="5" applyNumberFormat="1" applyFont="1" applyBorder="1"/>
    <xf numFmtId="165" fontId="25" fillId="6" borderId="19" xfId="0" applyNumberFormat="1" applyFont="1" applyFill="1" applyBorder="1"/>
    <xf numFmtId="0" fontId="12" fillId="0" borderId="19" xfId="5" applyFont="1" applyBorder="1"/>
    <xf numFmtId="165" fontId="25" fillId="6" borderId="20" xfId="0" applyNumberFormat="1" applyFont="1" applyFill="1" applyBorder="1"/>
    <xf numFmtId="0" fontId="20" fillId="0" borderId="0" xfId="5" applyNumberFormat="1" applyFont="1" applyBorder="1"/>
    <xf numFmtId="165" fontId="25" fillId="0" borderId="21" xfId="0" applyNumberFormat="1" applyFont="1" applyFill="1" applyBorder="1"/>
    <xf numFmtId="0" fontId="12" fillId="0" borderId="21" xfId="5" applyFont="1" applyFill="1" applyBorder="1"/>
    <xf numFmtId="0" fontId="25" fillId="6" borderId="13" xfId="0" applyNumberFormat="1" applyFont="1" applyFill="1" applyBorder="1"/>
    <xf numFmtId="0" fontId="25" fillId="6" borderId="14" xfId="0" applyNumberFormat="1" applyFont="1" applyFill="1" applyBorder="1"/>
    <xf numFmtId="0" fontId="25" fillId="6" borderId="17" xfId="0" applyNumberFormat="1" applyFont="1" applyFill="1" applyBorder="1"/>
    <xf numFmtId="0" fontId="25" fillId="6" borderId="19" xfId="0" applyNumberFormat="1" applyFont="1" applyFill="1" applyBorder="1"/>
    <xf numFmtId="0" fontId="25" fillId="6" borderId="20" xfId="0" applyNumberFormat="1" applyFont="1" applyFill="1" applyBorder="1"/>
    <xf numFmtId="0" fontId="25" fillId="6" borderId="15" xfId="0" applyNumberFormat="1" applyFont="1" applyFill="1" applyBorder="1"/>
    <xf numFmtId="0" fontId="25" fillId="6" borderId="3" xfId="0" applyNumberFormat="1" applyFont="1" applyFill="1" applyBorder="1"/>
    <xf numFmtId="0" fontId="25" fillId="6" borderId="12" xfId="0" applyNumberFormat="1" applyFont="1" applyFill="1" applyBorder="1"/>
    <xf numFmtId="0" fontId="4" fillId="3" borderId="2" xfId="0" applyNumberFormat="1" applyFont="1" applyFill="1" applyBorder="1" applyAlignment="1"/>
    <xf numFmtId="0" fontId="4" fillId="4" borderId="2" xfId="0" applyNumberFormat="1" applyFont="1" applyFill="1" applyBorder="1" applyAlignment="1"/>
    <xf numFmtId="0" fontId="26" fillId="0" borderId="0" xfId="16" applyFont="1"/>
    <xf numFmtId="0" fontId="2" fillId="0" borderId="0" xfId="0" applyFont="1"/>
    <xf numFmtId="0" fontId="27" fillId="0" borderId="0" xfId="0" applyFont="1"/>
    <xf numFmtId="0" fontId="3" fillId="2" borderId="12" xfId="0" applyFont="1" applyFill="1" applyBorder="1" applyAlignment="1">
      <alignment horizontal="center" vertical="center" wrapText="1"/>
    </xf>
    <xf numFmtId="0" fontId="4" fillId="0" borderId="0" xfId="16" applyFont="1" applyBorder="1" applyAlignment="1">
      <alignment horizontal="left" vertical="center"/>
    </xf>
    <xf numFmtId="0" fontId="20" fillId="0" borderId="0" xfId="0" applyFont="1"/>
    <xf numFmtId="0" fontId="5" fillId="0" borderId="0" xfId="21" applyFont="1"/>
    <xf numFmtId="49" fontId="25" fillId="3" borderId="2" xfId="0" applyNumberFormat="1" applyFont="1" applyFill="1" applyBorder="1" applyAlignment="1"/>
    <xf numFmtId="49" fontId="25" fillId="4" borderId="2" xfId="0" applyNumberFormat="1" applyFont="1" applyFill="1" applyBorder="1" applyAlignment="1"/>
    <xf numFmtId="172" fontId="25" fillId="3" borderId="2" xfId="0" applyNumberFormat="1" applyFont="1" applyFill="1" applyBorder="1" applyAlignment="1"/>
    <xf numFmtId="172" fontId="25" fillId="4" borderId="2" xfId="0" applyNumberFormat="1" applyFont="1" applyFill="1" applyBorder="1" applyAlignment="1"/>
    <xf numFmtId="9" fontId="25" fillId="4" borderId="2" xfId="0" applyNumberFormat="1" applyFont="1" applyFill="1" applyBorder="1" applyAlignment="1"/>
    <xf numFmtId="165" fontId="3" fillId="2" borderId="3" xfId="0" applyNumberFormat="1" applyFont="1" applyFill="1" applyBorder="1" applyAlignment="1">
      <alignment vertical="center" wrapText="1"/>
    </xf>
    <xf numFmtId="49" fontId="3" fillId="2" borderId="3" xfId="0" applyNumberFormat="1" applyFont="1" applyFill="1" applyBorder="1" applyAlignment="1">
      <alignment horizontal="left" vertical="center" wrapText="1"/>
    </xf>
    <xf numFmtId="0" fontId="26" fillId="0" borderId="0" xfId="21" applyFont="1" applyFill="1"/>
    <xf numFmtId="0" fontId="30" fillId="0" borderId="0" xfId="21" applyFont="1"/>
    <xf numFmtId="0" fontId="31" fillId="0" borderId="0" xfId="24" applyFont="1"/>
    <xf numFmtId="0" fontId="31" fillId="0" borderId="0" xfId="24" applyFont="1" applyFill="1" applyBorder="1"/>
    <xf numFmtId="0" fontId="5" fillId="0" borderId="0" xfId="21" applyFont="1" applyFill="1" applyBorder="1"/>
    <xf numFmtId="9" fontId="25" fillId="6" borderId="3" xfId="0" applyNumberFormat="1" applyFont="1" applyFill="1" applyBorder="1"/>
    <xf numFmtId="0" fontId="4" fillId="0" borderId="0" xfId="25" applyFont="1"/>
    <xf numFmtId="0" fontId="3" fillId="3" borderId="22" xfId="0" applyFont="1" applyFill="1" applyBorder="1" applyAlignment="1"/>
    <xf numFmtId="0" fontId="3" fillId="3" borderId="0" xfId="0" applyFont="1" applyFill="1" applyBorder="1" applyAlignment="1"/>
    <xf numFmtId="0" fontId="3" fillId="0" borderId="23" xfId="25" applyFont="1" applyBorder="1" applyAlignment="1">
      <alignment vertical="top"/>
    </xf>
    <xf numFmtId="0" fontId="26" fillId="0" borderId="0" xfId="25" applyFont="1" applyFill="1" applyBorder="1" applyAlignment="1">
      <alignment vertical="top"/>
    </xf>
    <xf numFmtId="0" fontId="3" fillId="0" borderId="0" xfId="25" applyFont="1" applyBorder="1" applyAlignment="1">
      <alignment vertical="top"/>
    </xf>
    <xf numFmtId="0" fontId="4" fillId="0" borderId="0" xfId="25" applyFont="1" applyFill="1" applyAlignment="1">
      <alignment horizontal="center"/>
    </xf>
    <xf numFmtId="0" fontId="21" fillId="0" borderId="0" xfId="25" applyFont="1" applyFill="1"/>
    <xf numFmtId="0" fontId="3" fillId="0" borderId="0" xfId="0" applyFont="1" applyFill="1" applyBorder="1" applyAlignment="1"/>
    <xf numFmtId="0" fontId="4" fillId="0" borderId="0" xfId="0" applyFont="1" applyAlignment="1">
      <alignment horizontal="left" vertical="center" wrapText="1"/>
    </xf>
    <xf numFmtId="0" fontId="25" fillId="6" borderId="3" xfId="26" applyNumberFormat="1" applyFont="1" applyFill="1" applyBorder="1"/>
    <xf numFmtId="170" fontId="25" fillId="6" borderId="13" xfId="0" applyNumberFormat="1" applyFont="1" applyFill="1" applyBorder="1"/>
    <xf numFmtId="0" fontId="0" fillId="0" borderId="0" xfId="0" applyAlignment="1">
      <alignment horizontal="left"/>
    </xf>
    <xf numFmtId="170" fontId="0" fillId="0" borderId="0" xfId="0" applyNumberFormat="1"/>
    <xf numFmtId="0" fontId="4" fillId="0" borderId="0" xfId="16" applyNumberFormat="1" applyFont="1"/>
    <xf numFmtId="1" fontId="4" fillId="3" borderId="11" xfId="0" applyNumberFormat="1" applyFont="1" applyFill="1" applyBorder="1" applyAlignment="1"/>
    <xf numFmtId="1" fontId="4" fillId="4" borderId="11" xfId="0" applyNumberFormat="1" applyFont="1" applyFill="1" applyBorder="1" applyAlignment="1"/>
    <xf numFmtId="1" fontId="4" fillId="4" borderId="10" xfId="0" applyNumberFormat="1" applyFont="1" applyFill="1" applyBorder="1" applyAlignment="1"/>
    <xf numFmtId="1" fontId="4" fillId="3" borderId="2" xfId="0" applyNumberFormat="1" applyFont="1" applyFill="1" applyBorder="1" applyAlignment="1"/>
    <xf numFmtId="1" fontId="4" fillId="4" borderId="2" xfId="0" applyNumberFormat="1" applyFont="1" applyFill="1" applyBorder="1" applyAlignment="1"/>
    <xf numFmtId="0" fontId="4" fillId="0" borderId="0" xfId="0" applyFont="1" applyFill="1" applyBorder="1"/>
    <xf numFmtId="14" fontId="4" fillId="3" borderId="24" xfId="0" applyNumberFormat="1" applyFont="1" applyFill="1" applyBorder="1" applyAlignment="1"/>
    <xf numFmtId="14" fontId="4" fillId="4" borderId="24" xfId="0" applyNumberFormat="1" applyFont="1" applyFill="1" applyBorder="1" applyAlignment="1"/>
    <xf numFmtId="0" fontId="3" fillId="2" borderId="25" xfId="0" applyFont="1" applyFill="1" applyBorder="1" applyAlignment="1">
      <alignment horizontal="left" vertical="center"/>
    </xf>
    <xf numFmtId="0" fontId="3" fillId="2" borderId="26" xfId="0" applyFont="1" applyFill="1" applyBorder="1" applyAlignment="1">
      <alignment horizontal="left" vertical="center"/>
    </xf>
    <xf numFmtId="0" fontId="33" fillId="0" borderId="0" xfId="0" applyFont="1"/>
    <xf numFmtId="0" fontId="0" fillId="0" borderId="0" xfId="0" applyFill="1"/>
    <xf numFmtId="0" fontId="19" fillId="0" borderId="0" xfId="5" applyFont="1" applyFill="1"/>
    <xf numFmtId="0" fontId="19" fillId="0" borderId="0" xfId="0" applyFont="1" applyFill="1"/>
    <xf numFmtId="0" fontId="3" fillId="0" borderId="0" xfId="0" applyFont="1" applyFill="1" applyBorder="1" applyAlignment="1">
      <alignment horizontal="left" vertical="center"/>
    </xf>
    <xf numFmtId="0" fontId="3" fillId="0" borderId="0" xfId="0" applyFont="1" applyFill="1" applyBorder="1" applyAlignment="1">
      <alignment horizontal="left" vertical="center" wrapText="1"/>
    </xf>
    <xf numFmtId="0" fontId="12" fillId="0" borderId="0" xfId="5" applyFont="1" applyFill="1" applyBorder="1" applyAlignment="1">
      <alignment horizontal="left" vertical="center"/>
    </xf>
    <xf numFmtId="0" fontId="4" fillId="0" borderId="0" xfId="0" applyNumberFormat="1" applyFont="1" applyFill="1" applyBorder="1"/>
    <xf numFmtId="0" fontId="20" fillId="0" borderId="0" xfId="5" applyFont="1" applyFill="1" applyBorder="1"/>
    <xf numFmtId="0" fontId="27" fillId="0" borderId="0" xfId="5" applyFont="1"/>
    <xf numFmtId="173" fontId="0" fillId="0" borderId="0" xfId="0" applyNumberFormat="1"/>
    <xf numFmtId="0" fontId="27" fillId="0" borderId="0" xfId="5" applyFont="1" applyAlignment="1">
      <alignment horizontal="left" wrapText="1"/>
    </xf>
    <xf numFmtId="0" fontId="19" fillId="0" borderId="0" xfId="5" applyFont="1" applyAlignment="1">
      <alignment horizontal="left"/>
    </xf>
    <xf numFmtId="0" fontId="27" fillId="0" borderId="0" xfId="5" applyFont="1" applyAlignment="1">
      <alignment horizontal="left"/>
    </xf>
    <xf numFmtId="0" fontId="27" fillId="0" borderId="0" xfId="5" applyFont="1" applyAlignment="1">
      <alignment horizontal="left" wrapText="1"/>
    </xf>
    <xf numFmtId="14" fontId="4" fillId="0" borderId="0" xfId="0" applyNumberFormat="1" applyFont="1" applyFill="1" applyBorder="1" applyAlignment="1"/>
    <xf numFmtId="165" fontId="4" fillId="0" borderId="0" xfId="0" applyNumberFormat="1" applyFont="1" applyFill="1" applyBorder="1" applyAlignment="1"/>
    <xf numFmtId="1" fontId="4" fillId="0" borderId="0" xfId="0" applyNumberFormat="1" applyFont="1" applyFill="1" applyBorder="1" applyAlignment="1"/>
    <xf numFmtId="0" fontId="3" fillId="2" borderId="27" xfId="0" applyFont="1" applyFill="1" applyBorder="1" applyAlignment="1">
      <alignment horizontal="left" vertical="center"/>
    </xf>
    <xf numFmtId="0" fontId="3" fillId="2" borderId="12" xfId="0" applyFont="1" applyFill="1" applyBorder="1" applyAlignment="1">
      <alignment horizontal="left" vertical="center"/>
    </xf>
    <xf numFmtId="1" fontId="4" fillId="3" borderId="28" xfId="0" applyNumberFormat="1" applyFont="1" applyFill="1" applyBorder="1" applyAlignment="1"/>
    <xf numFmtId="1" fontId="4" fillId="4" borderId="28" xfId="0" applyNumberFormat="1" applyFont="1" applyFill="1" applyBorder="1" applyAlignment="1"/>
    <xf numFmtId="14" fontId="4" fillId="3" borderId="29" xfId="0" applyNumberFormat="1" applyFont="1" applyFill="1" applyBorder="1" applyAlignment="1"/>
    <xf numFmtId="1" fontId="4" fillId="3" borderId="30" xfId="0" applyNumberFormat="1" applyFont="1" applyFill="1" applyBorder="1" applyAlignment="1"/>
    <xf numFmtId="0" fontId="5" fillId="0" borderId="0" xfId="0" applyFont="1" applyAlignment="1">
      <alignment horizontal="left" wrapText="1"/>
    </xf>
    <xf numFmtId="0" fontId="4" fillId="0" borderId="0" xfId="0" applyFont="1" applyAlignment="1">
      <alignment horizontal="left" vertical="center" wrapText="1"/>
    </xf>
    <xf numFmtId="0" fontId="4" fillId="0" borderId="0" xfId="0" applyFont="1" applyAlignment="1">
      <alignment vertical="center" wrapText="1"/>
    </xf>
    <xf numFmtId="0" fontId="4" fillId="0" borderId="0" xfId="0" applyFont="1" applyAlignment="1">
      <alignment vertical="center"/>
    </xf>
    <xf numFmtId="14" fontId="5" fillId="0" borderId="0" xfId="0" applyNumberFormat="1" applyFont="1" applyBorder="1" applyAlignment="1">
      <alignment horizontal="left" wrapText="1"/>
    </xf>
    <xf numFmtId="0" fontId="5" fillId="0" borderId="0" xfId="0" applyNumberFormat="1" applyFont="1" applyBorder="1" applyAlignment="1">
      <alignment horizontal="left"/>
    </xf>
    <xf numFmtId="0" fontId="5" fillId="0" borderId="0" xfId="0" applyNumberFormat="1" applyFont="1" applyBorder="1" applyAlignment="1">
      <alignment horizontal="left" wrapText="1"/>
    </xf>
    <xf numFmtId="0" fontId="32" fillId="0" borderId="0" xfId="0" applyFont="1" applyAlignment="1">
      <alignment horizontal="left" vertical="center" wrapText="1"/>
    </xf>
    <xf numFmtId="0" fontId="3" fillId="0" borderId="0" xfId="0" applyFont="1" applyAlignment="1">
      <alignment horizontal="left" vertical="center" wrapText="1"/>
    </xf>
    <xf numFmtId="0" fontId="27" fillId="0" borderId="0" xfId="5" applyFont="1" applyAlignment="1">
      <alignment horizontal="left" wrapText="1"/>
    </xf>
    <xf numFmtId="0" fontId="3" fillId="2" borderId="22" xfId="0" applyFont="1" applyFill="1" applyBorder="1" applyAlignment="1">
      <alignment horizontal="center" vertical="center" wrapText="1"/>
    </xf>
    <xf numFmtId="0" fontId="3" fillId="2" borderId="0" xfId="0" applyFont="1" applyFill="1" applyBorder="1" applyAlignment="1">
      <alignment horizontal="center" vertical="center" wrapText="1"/>
    </xf>
    <xf numFmtId="0" fontId="3" fillId="3" borderId="22" xfId="0" applyFont="1" applyFill="1" applyBorder="1" applyAlignment="1">
      <alignment horizontal="left"/>
    </xf>
    <xf numFmtId="0" fontId="3" fillId="3" borderId="0" xfId="0" applyFont="1" applyFill="1" applyBorder="1" applyAlignment="1">
      <alignment horizontal="left"/>
    </xf>
    <xf numFmtId="0" fontId="17" fillId="0" borderId="0" xfId="15" applyFont="1" applyAlignment="1">
      <alignment horizontal="left" vertical="center" wrapText="1"/>
    </xf>
  </cellXfs>
  <cellStyles count="27">
    <cellStyle name="BlueHeader" xfId="17" xr:uid="{00000000-0005-0000-0000-000000000000}"/>
    <cellStyle name="DarkBlueLabelCentered" xfId="6" xr:uid="{00000000-0005-0000-0000-000001000000}"/>
    <cellStyle name="Ezres 2" xfId="8" xr:uid="{00000000-0005-0000-0000-000002000000}"/>
    <cellStyle name="Normál" xfId="0" builtinId="0"/>
    <cellStyle name="Normal 2" xfId="10" xr:uid="{00000000-0005-0000-0000-000004000000}"/>
    <cellStyle name="Normál 2" xfId="2" xr:uid="{00000000-0005-0000-0000-000005000000}"/>
    <cellStyle name="Normal 2 2" xfId="14" xr:uid="{00000000-0005-0000-0000-000006000000}"/>
    <cellStyle name="Normál 2 2" xfId="13" xr:uid="{00000000-0005-0000-0000-000007000000}"/>
    <cellStyle name="Normál 3" xfId="4" xr:uid="{00000000-0005-0000-0000-000008000000}"/>
    <cellStyle name="Normál 4" xfId="5" xr:uid="{00000000-0005-0000-0000-000009000000}"/>
    <cellStyle name="Normál 5" xfId="9" xr:uid="{00000000-0005-0000-0000-00000A000000}"/>
    <cellStyle name="Normál 5 2" xfId="21" xr:uid="{00000000-0005-0000-0000-00000B000000}"/>
    <cellStyle name="Normál 6" xfId="12" xr:uid="{00000000-0005-0000-0000-00000C000000}"/>
    <cellStyle name="Normál 6 2" xfId="25" xr:uid="{00000000-0005-0000-0000-00000D000000}"/>
    <cellStyle name="Normál 7" xfId="16" xr:uid="{00000000-0005-0000-0000-00000E000000}"/>
    <cellStyle name="Normál_Előadásmegoldás" xfId="24" xr:uid="{00000000-0005-0000-0000-00000F000000}"/>
    <cellStyle name="Normál_Munka1" xfId="15" xr:uid="{00000000-0005-0000-0000-000010000000}"/>
    <cellStyle name="Pénznem 2" xfId="1" xr:uid="{00000000-0005-0000-0000-000011000000}"/>
    <cellStyle name="Pénznem 2 2" xfId="19" xr:uid="{00000000-0005-0000-0000-000012000000}"/>
    <cellStyle name="Pénznem 3" xfId="7" xr:uid="{00000000-0005-0000-0000-000013000000}"/>
    <cellStyle name="Pénznem 3 2" xfId="22" xr:uid="{00000000-0005-0000-0000-000014000000}"/>
    <cellStyle name="Pénznem 4" xfId="11" xr:uid="{00000000-0005-0000-0000-000015000000}"/>
    <cellStyle name="Pénznem 5" xfId="20" xr:uid="{00000000-0005-0000-0000-000016000000}"/>
    <cellStyle name="Százalék" xfId="26" builtinId="5"/>
    <cellStyle name="Százalék 2" xfId="3" xr:uid="{00000000-0005-0000-0000-000017000000}"/>
    <cellStyle name="Százalék 3" xfId="18" xr:uid="{00000000-0005-0000-0000-000018000000}"/>
    <cellStyle name="Százalék 5 2" xfId="23" xr:uid="{00000000-0005-0000-0000-000019000000}"/>
  </cellStyles>
  <dxfs count="22">
    <dxf>
      <numFmt numFmtId="170" formatCode="_-* #,##0\ [$Ft-40E]_-;\-* #,##0\ [$Ft-40E]_-;_-* &quot;-&quot;??\ [$Ft-40E]_-;_-@_-"/>
    </dxf>
    <dxf>
      <numFmt numFmtId="170" formatCode="_-* #,##0\ [$Ft-40E]_-;\-* #,##0\ [$Ft-40E]_-;_-* &quot;-&quot;??\ [$Ft-40E]_-;_-@_-"/>
    </dxf>
    <dxf>
      <numFmt numFmtId="173" formatCode="mm/dd"/>
    </dxf>
    <dxf>
      <numFmt numFmtId="173" formatCode="mm/dd"/>
    </dxf>
    <dxf>
      <numFmt numFmtId="173" formatCode="mm/dd"/>
    </dxf>
    <dxf>
      <numFmt numFmtId="173" formatCode="mm/dd"/>
    </dxf>
    <dxf>
      <numFmt numFmtId="173" formatCode="mm/dd"/>
    </dxf>
    <dxf>
      <numFmt numFmtId="173" formatCode="mm/dd"/>
    </dxf>
    <dxf>
      <font>
        <b val="0"/>
        <i val="0"/>
        <strike val="0"/>
        <condense val="0"/>
        <extend val="0"/>
        <outline val="0"/>
        <shadow val="0"/>
        <u val="none"/>
        <vertAlign val="baseline"/>
        <sz val="12"/>
        <color auto="1"/>
        <name val="Calibri"/>
        <family val="2"/>
        <charset val="238"/>
        <scheme val="minor"/>
      </font>
      <numFmt numFmtId="1" formatCode="0"/>
      <fill>
        <patternFill patternType="solid">
          <fgColor theme="9" tint="0.59999389629810485"/>
          <bgColor theme="9" tint="0.59999389629810485"/>
        </patternFill>
      </fill>
      <alignment horizontal="general" vertical="bottom" textRotation="0" wrapText="0" indent="0" justifyLastLine="0" shrinkToFit="0" readingOrder="0"/>
      <border diagonalUp="0" diagonalDown="0">
        <left style="thin">
          <color theme="0"/>
        </left>
        <right/>
        <top style="thin">
          <color theme="9" tint="0.39997558519241921"/>
        </top>
        <bottom/>
        <vertical/>
        <horizontal/>
      </border>
    </dxf>
    <dxf>
      <font>
        <b val="0"/>
        <i val="0"/>
        <strike val="0"/>
        <condense val="0"/>
        <extend val="0"/>
        <outline val="0"/>
        <shadow val="0"/>
        <u val="none"/>
        <vertAlign val="baseline"/>
        <sz val="12"/>
        <color auto="1"/>
        <name val="Calibri"/>
        <family val="2"/>
        <charset val="238"/>
        <scheme val="minor"/>
      </font>
      <numFmt numFmtId="19" formatCode="yyyy/mm/dd"/>
      <fill>
        <patternFill patternType="solid">
          <fgColor theme="9" tint="0.59999389629810485"/>
          <bgColor theme="9" tint="0.59999389629810485"/>
        </patternFill>
      </fill>
      <alignment horizontal="general" vertical="bottom" textRotation="0" wrapText="0" indent="0" justifyLastLine="0" shrinkToFit="0" readingOrder="0"/>
      <border diagonalUp="0" diagonalDown="0">
        <left style="thin">
          <color theme="0"/>
        </left>
        <right/>
        <top style="thin">
          <color theme="9" tint="0.39997558519241921"/>
        </top>
        <bottom/>
        <vertical/>
        <horizontal/>
      </border>
    </dxf>
    <dxf>
      <font>
        <b val="0"/>
        <i val="0"/>
        <strike val="0"/>
        <condense val="0"/>
        <extend val="0"/>
        <outline val="0"/>
        <shadow val="0"/>
        <u val="none"/>
        <vertAlign val="baseline"/>
        <sz val="12"/>
        <color auto="1"/>
        <name val="Calibri"/>
        <family val="2"/>
        <charset val="238"/>
        <scheme val="minor"/>
      </font>
      <numFmt numFmtId="19" formatCode="yyyy/mm/dd"/>
      <fill>
        <patternFill patternType="solid">
          <fgColor theme="9" tint="0.59999389629810485"/>
          <bgColor theme="9" tint="0.59999389629810485"/>
        </patternFill>
      </fill>
      <alignment horizontal="general" vertical="bottom" textRotation="0" wrapText="0" indent="0" justifyLastLine="0" shrinkToFit="0" readingOrder="0"/>
      <border diagonalUp="0" diagonalDown="0">
        <left/>
        <right/>
        <top style="thin">
          <color theme="9" tint="0.39997558519241921"/>
        </top>
        <bottom/>
        <vertical/>
        <horizontal/>
      </border>
    </dxf>
    <dxf>
      <border outline="0">
        <top style="thin">
          <color rgb="FFA9D08E"/>
        </top>
      </border>
    </dxf>
    <dxf>
      <border outline="0">
        <left style="thin">
          <color rgb="FFFFFFFF"/>
        </left>
        <top style="thin">
          <color rgb="FFFFFFFF"/>
        </top>
      </border>
    </dxf>
    <dxf>
      <border outline="0">
        <bottom style="thin">
          <color rgb="FFFFFFFF"/>
        </bottom>
      </border>
    </dxf>
    <dxf>
      <font>
        <b/>
        <i val="0"/>
        <strike val="0"/>
        <condense val="0"/>
        <extend val="0"/>
        <outline val="0"/>
        <shadow val="0"/>
        <u val="none"/>
        <vertAlign val="baseline"/>
        <sz val="12"/>
        <color auto="1"/>
        <name val="Calibri"/>
        <family val="2"/>
        <charset val="238"/>
        <scheme val="minor"/>
      </font>
      <fill>
        <patternFill patternType="solid">
          <fgColor theme="9"/>
          <bgColor theme="9"/>
        </patternFill>
      </fill>
      <alignment horizontal="left" vertical="center" textRotation="0" wrapText="0" indent="0" justifyLastLine="0" shrinkToFit="0" readingOrder="0"/>
      <border diagonalUp="0" diagonalDown="0" outline="0">
        <left style="thin">
          <color theme="0"/>
        </left>
        <right style="thin">
          <color theme="0"/>
        </right>
        <top/>
        <bottom/>
      </border>
    </dxf>
    <dxf>
      <font>
        <b val="0"/>
        <i val="0"/>
        <strike val="0"/>
        <condense val="0"/>
        <extend val="0"/>
        <outline val="0"/>
        <shadow val="0"/>
        <u val="none"/>
        <vertAlign val="baseline"/>
        <sz val="12"/>
        <color auto="1"/>
        <name val="Calibri"/>
        <family val="2"/>
        <charset val="238"/>
        <scheme val="minor"/>
      </font>
      <numFmt numFmtId="1" formatCode="0"/>
      <fill>
        <patternFill patternType="solid">
          <fgColor theme="9" tint="0.59999389629810485"/>
          <bgColor theme="9" tint="0.59999389629810485"/>
        </patternFill>
      </fill>
      <alignment horizontal="general" vertical="bottom" textRotation="0" wrapText="0" indent="0" justifyLastLine="0" shrinkToFit="0" readingOrder="0"/>
      <border diagonalUp="0" diagonalDown="0">
        <left style="thin">
          <color theme="0"/>
        </left>
        <right/>
        <top style="thin">
          <color theme="9" tint="0.39997558519241921"/>
        </top>
        <bottom/>
        <vertical/>
        <horizontal/>
      </border>
    </dxf>
    <dxf>
      <font>
        <b val="0"/>
        <i val="0"/>
        <strike val="0"/>
        <condense val="0"/>
        <extend val="0"/>
        <outline val="0"/>
        <shadow val="0"/>
        <u val="none"/>
        <vertAlign val="baseline"/>
        <sz val="12"/>
        <color auto="1"/>
        <name val="Calibri"/>
        <family val="2"/>
        <charset val="238"/>
        <scheme val="minor"/>
      </font>
      <numFmt numFmtId="19" formatCode="yyyy/mm/dd"/>
      <fill>
        <patternFill patternType="solid">
          <fgColor theme="9" tint="0.59999389629810485"/>
          <bgColor theme="9" tint="0.59999389629810485"/>
        </patternFill>
      </fill>
      <alignment horizontal="general" vertical="bottom" textRotation="0" wrapText="0" indent="0" justifyLastLine="0" shrinkToFit="0" readingOrder="0"/>
      <border diagonalUp="0" diagonalDown="0">
        <left style="thin">
          <color theme="0"/>
        </left>
        <right/>
        <top style="thin">
          <color theme="9" tint="0.39997558519241921"/>
        </top>
        <bottom/>
        <vertical/>
        <horizontal/>
      </border>
    </dxf>
    <dxf>
      <font>
        <b val="0"/>
        <i val="0"/>
        <strike val="0"/>
        <condense val="0"/>
        <extend val="0"/>
        <outline val="0"/>
        <shadow val="0"/>
        <u val="none"/>
        <vertAlign val="baseline"/>
        <sz val="12"/>
        <color auto="1"/>
        <name val="Calibri"/>
        <family val="2"/>
        <charset val="238"/>
        <scheme val="minor"/>
      </font>
      <numFmt numFmtId="19" formatCode="yyyy/mm/dd"/>
      <fill>
        <patternFill patternType="solid">
          <fgColor theme="9" tint="0.59999389629810485"/>
          <bgColor theme="9" tint="0.59999389629810485"/>
        </patternFill>
      </fill>
      <alignment horizontal="general" vertical="bottom" textRotation="0" wrapText="0" indent="0" justifyLastLine="0" shrinkToFit="0" readingOrder="0"/>
      <border diagonalUp="0" diagonalDown="0">
        <left/>
        <right/>
        <top style="thin">
          <color theme="9" tint="0.39997558519241921"/>
        </top>
        <bottom/>
        <vertical/>
        <horizontal/>
      </border>
    </dxf>
    <dxf>
      <border outline="0">
        <top style="thin">
          <color rgb="FFA9D08E"/>
        </top>
      </border>
    </dxf>
    <dxf>
      <border outline="0">
        <left style="thin">
          <color rgb="FFFFFFFF"/>
        </left>
        <top style="thin">
          <color rgb="FFFFFFFF"/>
        </top>
      </border>
    </dxf>
    <dxf>
      <border outline="0">
        <bottom style="thin">
          <color rgb="FFFFFFFF"/>
        </bottom>
      </border>
    </dxf>
    <dxf>
      <font>
        <b/>
        <i val="0"/>
        <strike val="0"/>
        <condense val="0"/>
        <extend val="0"/>
        <outline val="0"/>
        <shadow val="0"/>
        <u val="none"/>
        <vertAlign val="baseline"/>
        <sz val="12"/>
        <color auto="1"/>
        <name val="Calibri"/>
        <family val="2"/>
        <charset val="238"/>
        <scheme val="minor"/>
      </font>
      <fill>
        <patternFill patternType="solid">
          <fgColor theme="9"/>
          <bgColor theme="9"/>
        </patternFill>
      </fill>
      <alignment horizontal="left" vertical="center" textRotation="0" wrapText="0" indent="0" justifyLastLine="0" shrinkToFit="0" readingOrder="0"/>
      <border diagonalUp="0" diagonalDown="0" outline="0">
        <left style="thin">
          <color theme="0"/>
        </left>
        <right style="thin">
          <color theme="0"/>
        </right>
        <top/>
        <bottom/>
      </border>
    </dxf>
  </dxfs>
  <tableStyles count="0" defaultTableStyle="TableStyleMedium2" defaultPivotStyle="PivotStyleLight16"/>
  <colors>
    <mruColors>
      <color rgb="FF006600"/>
      <color rgb="FF3C42C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2.xml"/><Relationship Id="rId18" Type="http://schemas.openxmlformats.org/officeDocument/2006/relationships/worksheet" Target="worksheets/sheet17.xml"/><Relationship Id="rId26" Type="http://schemas.microsoft.com/office/2007/relationships/slicerCache" Target="slicerCaches/slicerCache2.xml"/><Relationship Id="rId3" Type="http://schemas.openxmlformats.org/officeDocument/2006/relationships/worksheet" Target="worksheets/sheet3.xml"/><Relationship Id="rId21" Type="http://schemas.openxmlformats.org/officeDocument/2006/relationships/pivotCacheDefinition" Target="pivotCache/pivotCacheDefinition2.xml"/><Relationship Id="rId7" Type="http://schemas.openxmlformats.org/officeDocument/2006/relationships/worksheet" Target="worksheets/sheet7.xml"/><Relationship Id="rId12" Type="http://schemas.openxmlformats.org/officeDocument/2006/relationships/worksheet" Target="worksheets/sheet11.xml"/><Relationship Id="rId17" Type="http://schemas.openxmlformats.org/officeDocument/2006/relationships/worksheet" Target="worksheets/sheet16.xml"/><Relationship Id="rId25" Type="http://schemas.microsoft.com/office/2007/relationships/slicerCache" Target="slicerCaches/slicerCache1.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5.xml"/><Relationship Id="rId20" Type="http://schemas.openxmlformats.org/officeDocument/2006/relationships/pivotCacheDefinition" Target="pivotCache/pivotCacheDefinition1.xml"/><Relationship Id="rId29" Type="http://schemas.microsoft.com/office/2007/relationships/slicerCache" Target="slicerCaches/slicerCache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0.xml"/><Relationship Id="rId24" Type="http://schemas.openxmlformats.org/officeDocument/2006/relationships/pivotCacheDefinition" Target="pivotCache/pivotCacheDefinition5.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4.xml"/><Relationship Id="rId23" Type="http://schemas.openxmlformats.org/officeDocument/2006/relationships/pivotCacheDefinition" Target="pivotCache/pivotCacheDefinition4.xml"/><Relationship Id="rId28" Type="http://schemas.microsoft.com/office/2007/relationships/slicerCache" Target="slicerCaches/slicerCache4.xml"/><Relationship Id="rId10" Type="http://schemas.openxmlformats.org/officeDocument/2006/relationships/worksheet" Target="worksheets/sheet9.xml"/><Relationship Id="rId19" Type="http://schemas.openxmlformats.org/officeDocument/2006/relationships/worksheet" Target="worksheets/sheet18.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chartsheet" Target="chartsheets/sheet1.xml"/><Relationship Id="rId14" Type="http://schemas.openxmlformats.org/officeDocument/2006/relationships/worksheet" Target="worksheets/sheet13.xml"/><Relationship Id="rId22" Type="http://schemas.openxmlformats.org/officeDocument/2006/relationships/pivotCacheDefinition" Target="pivotCache/pivotCacheDefinition3.xml"/><Relationship Id="rId27" Type="http://schemas.microsoft.com/office/2007/relationships/slicerCache" Target="slicerCaches/slicerCache3.xml"/><Relationship Id="rId30" Type="http://schemas.openxmlformats.org/officeDocument/2006/relationships/theme" Target="theme/theme1.xml"/><Relationship Id="rId8" Type="http://schemas.openxmlformats.org/officeDocument/2006/relationships/worksheet" Target="worksheets/sheet8.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hu-HU"/>
  <c:roundedCorners val="0"/>
  <mc:AlternateContent xmlns:mc="http://schemas.openxmlformats.org/markup-compatibility/2006">
    <mc:Choice xmlns:c14="http://schemas.microsoft.com/office/drawing/2007/8/2/chart" Requires="c14">
      <c14:style val="102"/>
    </mc:Choice>
    <mc:Fallback>
      <c:style val="2"/>
    </mc:Fallback>
  </mc:AlternateContent>
  <c:protection>
    <c:chartObject val="0"/>
    <c:data val="0"/>
    <c:formatting val="0"/>
    <c:selection val="0"/>
    <c:userInterface val="0"/>
  </c:protection>
  <c:chart>
    <c:title>
      <c:overlay val="0"/>
      <c:spPr>
        <a:noFill/>
        <a:ln>
          <a:noFill/>
        </a:ln>
        <a:effectLst/>
      </c:spPr>
      <c:txPr>
        <a:bodyPr rot="0" spcFirstLastPara="1" vertOverflow="ellipsis" vert="horz" wrap="square" anchor="ctr" anchorCtr="1"/>
        <a:lstStyle/>
        <a:p>
          <a:pPr>
            <a:defRPr sz="1600" b="1" i="0" u="none" strike="noStrike" kern="1200" baseline="0">
              <a:solidFill>
                <a:schemeClr val="tx2"/>
              </a:solidFill>
              <a:latin typeface="+mn-lt"/>
              <a:ea typeface="+mn-ea"/>
              <a:cs typeface="+mn-cs"/>
            </a:defRPr>
          </a:pPr>
          <a:endParaRPr lang="hu-HU"/>
        </a:p>
      </c:txPr>
    </c:title>
    <c:autoTitleDeleted val="0"/>
    <c:pivotFmts>
      <c:pivotFmt>
        <c:idx val="0"/>
        <c:dLbl>
          <c:idx val="0"/>
          <c:showLegendKey val="0"/>
          <c:showVal val="0"/>
          <c:showCatName val="0"/>
          <c:showSerName val="0"/>
          <c:showPercent val="0"/>
          <c:showBubbleSize val="0"/>
          <c:extLst>
            <c:ext xmlns:c15="http://schemas.microsoft.com/office/drawing/2012/chart" uri="{CE6537A1-D6FC-4f65-9D91-7224C49458BB}"/>
          </c:extLst>
        </c:dLbl>
      </c:pivotFmt>
      <c:pivotFmt>
        <c:idx val="1"/>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31750" cap="rnd">
            <a:solidFill>
              <a:schemeClr val="accent1"/>
            </a:solidFill>
            <a:round/>
          </a:ln>
          <a:effectLst/>
        </c:spPr>
        <c:marker>
          <c:symbol val="circle"/>
          <c:size val="6"/>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12700">
              <a:solidFill>
                <a:schemeClr val="lt2"/>
              </a:solidFill>
              <a:round/>
            </a:ln>
            <a:effectLst/>
          </c:spPr>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2"/>
                  </a:solidFill>
                  <a:latin typeface="+mn-lt"/>
                  <a:ea typeface="+mn-ea"/>
                  <a:cs typeface="+mn-cs"/>
                </a:defRPr>
              </a:pPr>
              <a:endParaRPr lang="hu-HU"/>
            </a:p>
          </c:txPr>
          <c:showLegendKey val="0"/>
          <c:showVal val="1"/>
          <c:showCatName val="0"/>
          <c:showSerName val="0"/>
          <c:showPercent val="0"/>
          <c:showBubbleSize val="0"/>
          <c:extLst>
            <c:ext xmlns:c15="http://schemas.microsoft.com/office/drawing/2012/chart" uri="{CE6537A1-D6FC-4f65-9D91-7224C49458BB}"/>
          </c:extLst>
        </c:dLbl>
      </c:pivotFmt>
      <c:pivotFmt>
        <c:idx val="2"/>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31750" cap="rnd">
            <a:solidFill>
              <a:schemeClr val="accent1"/>
            </a:solidFill>
            <a:round/>
          </a:ln>
          <a:effectLst/>
        </c:spPr>
        <c:marker>
          <c:symbol val="circle"/>
          <c:size val="6"/>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12700">
              <a:solidFill>
                <a:schemeClr val="lt2"/>
              </a:solidFill>
              <a:round/>
            </a:ln>
            <a:effectLst/>
          </c:spPr>
        </c:marker>
        <c:dLbl>
          <c:idx val="0"/>
          <c:layout>
            <c:manualLayout>
              <c:x val="-3.0028200069492608E-2"/>
              <c:y val="-3.3393706042370894E-2"/>
            </c:manualLayout>
          </c:layout>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2"/>
                  </a:solidFill>
                  <a:latin typeface="+mn-lt"/>
                  <a:ea typeface="+mn-ea"/>
                  <a:cs typeface="+mn-cs"/>
                </a:defRPr>
              </a:pPr>
              <a:endParaRPr lang="hu-HU"/>
            </a:p>
          </c:txPr>
          <c:showLegendKey val="0"/>
          <c:showVal val="1"/>
          <c:showCatName val="0"/>
          <c:showSerName val="0"/>
          <c:showPercent val="0"/>
          <c:showBubbleSize val="0"/>
          <c:extLst>
            <c:ext xmlns:c15="http://schemas.microsoft.com/office/drawing/2012/chart" uri="{CE6537A1-D6FC-4f65-9D91-7224C49458BB}"/>
          </c:extLst>
        </c:dLbl>
      </c:pivotFmt>
    </c:pivotFmts>
    <c:plotArea>
      <c:layout/>
      <c:lineChart>
        <c:grouping val="standard"/>
        <c:varyColors val="0"/>
        <c:ser>
          <c:idx val="0"/>
          <c:order val="0"/>
          <c:tx>
            <c:v>Összeg</c:v>
          </c:tx>
          <c:spPr>
            <a:ln w="31750" cap="rnd">
              <a:solidFill>
                <a:schemeClr val="accent1"/>
              </a:solidFill>
              <a:round/>
            </a:ln>
            <a:effectLst/>
          </c:spPr>
          <c:marker>
            <c:symbol val="circle"/>
            <c:size val="6"/>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12700">
                <a:solidFill>
                  <a:schemeClr val="lt2"/>
                </a:solidFill>
                <a:round/>
              </a:ln>
              <a:effectLst/>
            </c:spPr>
          </c:marker>
          <c:dPt>
            <c:idx val="4"/>
            <c:marker>
              <c:symbol val="circle"/>
              <c:size val="6"/>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12700">
                  <a:solidFill>
                    <a:schemeClr val="lt2"/>
                  </a:solidFill>
                  <a:round/>
                </a:ln>
                <a:effectLst/>
              </c:spPr>
            </c:marker>
            <c:bubble3D val="0"/>
            <c:spPr>
              <a:ln w="31750" cap="rnd">
                <a:solidFill>
                  <a:schemeClr val="accent1"/>
                </a:solidFill>
                <a:round/>
              </a:ln>
              <a:effectLst/>
            </c:spPr>
            <c:extLst>
              <c:ext xmlns:c16="http://schemas.microsoft.com/office/drawing/2014/chart" uri="{C3380CC4-5D6E-409C-BE32-E72D297353CC}">
                <c16:uniqueId val="{00000002-10EA-4BD1-B8AE-CAB5C67169E1}"/>
              </c:ext>
            </c:extLst>
          </c:dPt>
          <c:dLbls>
            <c:dLbl>
              <c:idx val="4"/>
              <c:layout>
                <c:manualLayout>
                  <c:x val="-3.0028200069492608E-2"/>
                  <c:y val="-3.3393706042370894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10EA-4BD1-B8AE-CAB5C67169E1}"/>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2"/>
                    </a:solidFill>
                    <a:latin typeface="+mn-lt"/>
                    <a:ea typeface="+mn-ea"/>
                    <a:cs typeface="+mn-cs"/>
                  </a:defRPr>
                </a:pPr>
                <a:endParaRPr lang="hu-HU"/>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2">
                          <a:lumMod val="35000"/>
                          <a:lumOff val="65000"/>
                        </a:schemeClr>
                      </a:solidFill>
                    </a:ln>
                    <a:effectLst/>
                  </c:spPr>
                </c15:leaderLines>
              </c:ext>
            </c:extLst>
          </c:dLbls>
          <c:cat>
            <c:strLit>
              <c:ptCount val="15"/>
              <c:pt idx="0">
                <c:v>Balogh Zoltán 2017.10.28</c:v>
              </c:pt>
              <c:pt idx="1">
                <c:v>Balogh Zoltán 2017.10.29</c:v>
              </c:pt>
              <c:pt idx="2">
                <c:v>Hegyi István 2017.10.27</c:v>
              </c:pt>
              <c:pt idx="3">
                <c:v>Hegyi István 2017.10.28</c:v>
              </c:pt>
              <c:pt idx="4">
                <c:v>Hegyi István 2017.10.29</c:v>
              </c:pt>
              <c:pt idx="5">
                <c:v>Jónás Alajos 2017.10.27</c:v>
              </c:pt>
              <c:pt idx="6">
                <c:v>Jónás Alajos 2017.10.28</c:v>
              </c:pt>
              <c:pt idx="7">
                <c:v>Kézdi György 2017.10.27</c:v>
              </c:pt>
              <c:pt idx="8">
                <c:v>Kézdi György 2017.10.28</c:v>
              </c:pt>
              <c:pt idx="9">
                <c:v>Kézdi György 2017.10.29</c:v>
              </c:pt>
              <c:pt idx="10">
                <c:v>Lukács Marianna 2017.10.27</c:v>
              </c:pt>
              <c:pt idx="11">
                <c:v>Lukács Marianna 2017.10.29</c:v>
              </c:pt>
              <c:pt idx="12">
                <c:v>Szabó Zsanett 2017.10.27</c:v>
              </c:pt>
              <c:pt idx="13">
                <c:v>Szabó Zsanett 2017.10.28</c:v>
              </c:pt>
              <c:pt idx="14">
                <c:v>Szabó Zsanett 2017.10.29</c:v>
              </c:pt>
            </c:strLit>
          </c:cat>
          <c:val>
            <c:numLit>
              <c:formatCode>General</c:formatCode>
              <c:ptCount val="15"/>
              <c:pt idx="0">
                <c:v>544715.89999999991</c:v>
              </c:pt>
              <c:pt idx="1">
                <c:v>252387.1</c:v>
              </c:pt>
              <c:pt idx="2">
                <c:v>219243.91000000003</c:v>
              </c:pt>
              <c:pt idx="3">
                <c:v>52392.58</c:v>
              </c:pt>
              <c:pt idx="4">
                <c:v>228917.5</c:v>
              </c:pt>
              <c:pt idx="5">
                <c:v>163405.82</c:v>
              </c:pt>
              <c:pt idx="6">
                <c:v>513497.82999999996</c:v>
              </c:pt>
              <c:pt idx="7">
                <c:v>210520.28000000003</c:v>
              </c:pt>
              <c:pt idx="8">
                <c:v>313503.31</c:v>
              </c:pt>
              <c:pt idx="9">
                <c:v>188518.8</c:v>
              </c:pt>
              <c:pt idx="10">
                <c:v>336485.23</c:v>
              </c:pt>
              <c:pt idx="11">
                <c:v>228917.5</c:v>
              </c:pt>
              <c:pt idx="12">
                <c:v>357172.26000000007</c:v>
              </c:pt>
              <c:pt idx="13">
                <c:v>208718.15</c:v>
              </c:pt>
              <c:pt idx="14">
                <c:v>52392.58</c:v>
              </c:pt>
            </c:numLit>
          </c:val>
          <c:smooth val="0"/>
          <c:extLst>
            <c:ext xmlns:c16="http://schemas.microsoft.com/office/drawing/2014/chart" uri="{C3380CC4-5D6E-409C-BE32-E72D297353CC}">
              <c16:uniqueId val="{00000000-10EA-4BD1-B8AE-CAB5C67169E1}"/>
            </c:ext>
          </c:extLst>
        </c:ser>
        <c:dLbls>
          <c:showLegendKey val="0"/>
          <c:showVal val="0"/>
          <c:showCatName val="0"/>
          <c:showSerName val="0"/>
          <c:showPercent val="0"/>
          <c:showBubbleSize val="0"/>
        </c:dLbls>
        <c:marker val="1"/>
        <c:smooth val="0"/>
        <c:axId val="1391677856"/>
        <c:axId val="1391692416"/>
      </c:lineChart>
      <c:catAx>
        <c:axId val="1391677856"/>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hu-HU"/>
          </a:p>
        </c:txPr>
        <c:crossAx val="1391692416"/>
        <c:crosses val="autoZero"/>
        <c:auto val="1"/>
        <c:lblAlgn val="ctr"/>
        <c:lblOffset val="100"/>
        <c:noMultiLvlLbl val="0"/>
      </c:catAx>
      <c:valAx>
        <c:axId val="1391692416"/>
        <c:scaling>
          <c:orientation val="minMax"/>
        </c:scaling>
        <c:delete val="0"/>
        <c:axPos val="l"/>
        <c:majorGridlines>
          <c:spPr>
            <a:ln w="9525" cap="flat" cmpd="sng" algn="ctr">
              <a:solidFill>
                <a:schemeClr val="tx2">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hu-HU"/>
          </a:p>
        </c:txPr>
        <c:crossAx val="1391677856"/>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hu-HU"/>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2">
          <a:lumMod val="15000"/>
          <a:lumOff val="85000"/>
        </a:schemeClr>
      </a:solidFill>
      <a:round/>
    </a:ln>
    <a:effectLst/>
  </c:spPr>
  <c:txPr>
    <a:bodyPr/>
    <a:lstStyle/>
    <a:p>
      <a:pPr>
        <a:defRPr/>
      </a:pPr>
      <a:endParaRPr lang="hu-HU"/>
    </a:p>
  </c:txPr>
  <c:extLst/>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hu-HU"/>
  <c:roundedCorners val="0"/>
  <mc:AlternateContent xmlns:mc="http://schemas.openxmlformats.org/markup-compatibility/2006">
    <mc:Choice xmlns:c14="http://schemas.microsoft.com/office/drawing/2007/8/2/chart" Requires="c14">
      <c14:style val="102"/>
    </mc:Choice>
    <mc:Fallback>
      <c:style val="2"/>
    </mc:Fallback>
  </mc:AlternateContent>
  <c:pivotSource>
    <c:name>[04 Adatkezeles, diagramok.xlsx]Feladat 6 Pivot (m)!Kimutatás1</c:name>
    <c:fmtId val="0"/>
  </c:pivotSource>
  <c:chart>
    <c:autoTitleDeleted val="0"/>
    <c:pivotFmts>
      <c:pivotFmt>
        <c:idx val="0"/>
        <c:spPr>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hu-HU"/>
            </a:p>
          </c:txPr>
          <c:showLegendKey val="0"/>
          <c:showVal val="0"/>
          <c:showCatName val="0"/>
          <c:showSerName val="0"/>
          <c:showPercent val="0"/>
          <c:showBubbleSize val="0"/>
          <c:extLst>
            <c:ext xmlns:c15="http://schemas.microsoft.com/office/drawing/2012/chart" uri="{CE6537A1-D6FC-4f65-9D91-7224C49458BB}"/>
          </c:extLst>
        </c:dLbl>
      </c:pivotFmt>
      <c:pivotFmt>
        <c:idx val="1"/>
        <c:spPr>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hu-HU"/>
            </a:p>
          </c:txPr>
          <c:showLegendKey val="0"/>
          <c:showVal val="0"/>
          <c:showCatName val="0"/>
          <c:showSerName val="0"/>
          <c:showPercent val="0"/>
          <c:showBubbleSize val="0"/>
          <c:extLst>
            <c:ext xmlns:c15="http://schemas.microsoft.com/office/drawing/2012/chart" uri="{CE6537A1-D6FC-4f65-9D91-7224C49458BB}"/>
          </c:extLst>
        </c:dLbl>
      </c:pivotFmt>
    </c:pivotFmts>
    <c:plotArea>
      <c:layout/>
      <c:lineChart>
        <c:grouping val="standard"/>
        <c:varyColors val="0"/>
        <c:ser>
          <c:idx val="0"/>
          <c:order val="0"/>
          <c:tx>
            <c:strRef>
              <c:f>'Feladat 6 Pivot (m)'!$C$3</c:f>
              <c:strCache>
                <c:ptCount val="1"/>
                <c:pt idx="0">
                  <c:v>Eladott darabszám</c:v>
                </c:pt>
              </c:strCache>
            </c:strRef>
          </c:tx>
          <c:spPr>
            <a:ln w="28575" cap="rnd">
              <a:solidFill>
                <a:schemeClr val="accent1"/>
              </a:solidFill>
              <a:round/>
            </a:ln>
            <a:effectLst/>
          </c:spPr>
          <c:marker>
            <c:symbol val="none"/>
          </c:marker>
          <c:cat>
            <c:strRef>
              <c:f>'Feladat 6 Pivot (m)'!$B$4:$B$7</c:f>
              <c:strCache>
                <c:ptCount val="4"/>
                <c:pt idx="0">
                  <c:v>HUAWEI</c:v>
                </c:pt>
                <c:pt idx="1">
                  <c:v>SAMSUNG</c:v>
                </c:pt>
                <c:pt idx="2">
                  <c:v>SONY </c:v>
                </c:pt>
                <c:pt idx="3">
                  <c:v>XIAOMI</c:v>
                </c:pt>
              </c:strCache>
            </c:strRef>
          </c:cat>
          <c:val>
            <c:numRef>
              <c:f>'Feladat 6 Pivot (m)'!$C$4:$C$7</c:f>
              <c:numCache>
                <c:formatCode>General</c:formatCode>
                <c:ptCount val="4"/>
                <c:pt idx="0">
                  <c:v>240</c:v>
                </c:pt>
                <c:pt idx="1">
                  <c:v>185</c:v>
                </c:pt>
                <c:pt idx="2">
                  <c:v>209</c:v>
                </c:pt>
                <c:pt idx="3">
                  <c:v>106</c:v>
                </c:pt>
              </c:numCache>
            </c:numRef>
          </c:val>
          <c:smooth val="0"/>
          <c:extLst>
            <c:ext xmlns:c16="http://schemas.microsoft.com/office/drawing/2014/chart" uri="{C3380CC4-5D6E-409C-BE32-E72D297353CC}">
              <c16:uniqueId val="{00000000-2758-48B7-BCA7-2DB945A72A5A}"/>
            </c:ext>
          </c:extLst>
        </c:ser>
        <c:dLbls>
          <c:showLegendKey val="0"/>
          <c:showVal val="0"/>
          <c:showCatName val="0"/>
          <c:showSerName val="0"/>
          <c:showPercent val="0"/>
          <c:showBubbleSize val="0"/>
        </c:dLbls>
        <c:marker val="1"/>
        <c:smooth val="0"/>
        <c:axId val="1816658176"/>
        <c:axId val="1372220000"/>
      </c:lineChart>
      <c:lineChart>
        <c:grouping val="standard"/>
        <c:varyColors val="0"/>
        <c:ser>
          <c:idx val="1"/>
          <c:order val="1"/>
          <c:tx>
            <c:strRef>
              <c:f>'Feladat 6 Pivot (m)'!$D$3</c:f>
              <c:strCache>
                <c:ptCount val="1"/>
                <c:pt idx="0">
                  <c:v>Eladási érték </c:v>
                </c:pt>
              </c:strCache>
            </c:strRef>
          </c:tx>
          <c:spPr>
            <a:ln w="28575" cap="rnd">
              <a:solidFill>
                <a:schemeClr val="accent2"/>
              </a:solidFill>
              <a:round/>
            </a:ln>
            <a:effectLst/>
          </c:spPr>
          <c:marker>
            <c:symbol val="none"/>
          </c:marker>
          <c:cat>
            <c:strRef>
              <c:f>'Feladat 6 Pivot (m)'!$B$4:$B$7</c:f>
              <c:strCache>
                <c:ptCount val="4"/>
                <c:pt idx="0">
                  <c:v>HUAWEI</c:v>
                </c:pt>
                <c:pt idx="1">
                  <c:v>SAMSUNG</c:v>
                </c:pt>
                <c:pt idx="2">
                  <c:v>SONY </c:v>
                </c:pt>
                <c:pt idx="3">
                  <c:v>XIAOMI</c:v>
                </c:pt>
              </c:strCache>
            </c:strRef>
          </c:cat>
          <c:val>
            <c:numRef>
              <c:f>'Feladat 6 Pivot (m)'!$D$4:$D$7</c:f>
              <c:numCache>
                <c:formatCode>_-* #\ ##0\ [$Ft-40E]_-;\-* #\ ##0\ [$Ft-40E]_-;_-* "-"??\ [$Ft-40E]_-;_-@_-</c:formatCode>
                <c:ptCount val="4"/>
                <c:pt idx="0">
                  <c:v>33259022.724899992</c:v>
                </c:pt>
                <c:pt idx="1">
                  <c:v>23664820.666199997</c:v>
                </c:pt>
                <c:pt idx="2">
                  <c:v>23762899.804560002</c:v>
                </c:pt>
                <c:pt idx="3">
                  <c:v>11202440.001984</c:v>
                </c:pt>
              </c:numCache>
            </c:numRef>
          </c:val>
          <c:smooth val="0"/>
          <c:extLst>
            <c:ext xmlns:c16="http://schemas.microsoft.com/office/drawing/2014/chart" uri="{C3380CC4-5D6E-409C-BE32-E72D297353CC}">
              <c16:uniqueId val="{00000001-2758-48B7-BCA7-2DB945A72A5A}"/>
            </c:ext>
          </c:extLst>
        </c:ser>
        <c:dLbls>
          <c:showLegendKey val="0"/>
          <c:showVal val="0"/>
          <c:showCatName val="0"/>
          <c:showSerName val="0"/>
          <c:showPercent val="0"/>
          <c:showBubbleSize val="0"/>
        </c:dLbls>
        <c:marker val="1"/>
        <c:smooth val="0"/>
        <c:axId val="1826348752"/>
        <c:axId val="1819201904"/>
      </c:lineChart>
      <c:catAx>
        <c:axId val="18166581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hu-HU"/>
          </a:p>
        </c:txPr>
        <c:crossAx val="1372220000"/>
        <c:crosses val="autoZero"/>
        <c:auto val="1"/>
        <c:lblAlgn val="ctr"/>
        <c:lblOffset val="100"/>
        <c:noMultiLvlLbl val="0"/>
      </c:catAx>
      <c:valAx>
        <c:axId val="137222000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hu-HU"/>
          </a:p>
        </c:txPr>
        <c:crossAx val="1816658176"/>
        <c:crosses val="autoZero"/>
        <c:crossBetween val="between"/>
      </c:valAx>
      <c:valAx>
        <c:axId val="1819201904"/>
        <c:scaling>
          <c:orientation val="minMax"/>
        </c:scaling>
        <c:delete val="0"/>
        <c:axPos val="r"/>
        <c:numFmt formatCode="_-* #\ ##0\ [$Ft-40E]_-;\-* #\ ##0\ [$Ft-40E]_-;_-* &quot;-&quot;??\ [$Ft-40E]_-;_-@_-"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hu-HU"/>
          </a:p>
        </c:txPr>
        <c:crossAx val="1826348752"/>
        <c:crosses val="max"/>
        <c:crossBetween val="between"/>
      </c:valAx>
      <c:catAx>
        <c:axId val="1826348752"/>
        <c:scaling>
          <c:orientation val="minMax"/>
        </c:scaling>
        <c:delete val="1"/>
        <c:axPos val="b"/>
        <c:numFmt formatCode="General" sourceLinked="1"/>
        <c:majorTickMark val="out"/>
        <c:minorTickMark val="none"/>
        <c:tickLblPos val="nextTo"/>
        <c:crossAx val="1819201904"/>
        <c:crosses val="autoZero"/>
        <c:auto val="1"/>
        <c:lblAlgn val="ctr"/>
        <c:lblOffset val="100"/>
        <c:noMultiLvlLbl val="0"/>
      </c:cat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hu-HU"/>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hu-HU"/>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 xmlns:c16="http://schemas.microsoft.com/office/drawing/2014/chart" uri="{E28EC0CA-F0BB-4C9C-879D-F8772B89E7AC}">
      <c16:pivotOptions16>
        <c16:showExpandCollapseFieldButtons val="1"/>
      </c16:pivotOptions16>
    </c:ext>
  </c:extLst>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hu-HU"/>
  <c:roundedCorners val="0"/>
  <mc:AlternateContent xmlns:mc="http://schemas.openxmlformats.org/markup-compatibility/2006">
    <mc:Choice xmlns:c14="http://schemas.microsoft.com/office/drawing/2007/8/2/chart" Requires="c14">
      <c14:style val="102"/>
    </mc:Choice>
    <mc:Fallback>
      <c:style val="2"/>
    </mc:Fallback>
  </mc:AlternateContent>
  <c:pivotSource>
    <c:name>[04 Adatkezeles, diagramok.xlsx]Feladat 6 Pivot (m)!Kimutatás2</c:name>
    <c:fmtId val="0"/>
  </c:pivotSource>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hu-HU"/>
        </a:p>
      </c:txPr>
    </c:title>
    <c:autoTitleDeleted val="0"/>
    <c:pivotFmts>
      <c:pivotFmt>
        <c:idx val="0"/>
        <c:spPr>
          <a:solidFill>
            <a:schemeClr val="accent1"/>
          </a:solidFill>
          <a:ln w="19050">
            <a:solidFill>
              <a:schemeClr val="lt1"/>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hu-HU"/>
            </a:p>
          </c:txPr>
          <c:showLegendKey val="0"/>
          <c:showVal val="0"/>
          <c:showCatName val="0"/>
          <c:showSerName val="0"/>
          <c:showPercent val="0"/>
          <c:showBubbleSize val="0"/>
          <c:extLst>
            <c:ext xmlns:c15="http://schemas.microsoft.com/office/drawing/2012/chart" uri="{CE6537A1-D6FC-4f65-9D91-7224C49458BB}"/>
          </c:extLst>
        </c:dLbl>
      </c:pivotFmt>
      <c:pivotFmt>
        <c:idx val="1"/>
        <c:spPr>
          <a:solidFill>
            <a:schemeClr val="accent1"/>
          </a:solidFill>
          <a:ln w="19050">
            <a:solidFill>
              <a:schemeClr val="lt1"/>
            </a:solidFill>
          </a:ln>
          <a:effectLst/>
        </c:spPr>
      </c:pivotFmt>
      <c:pivotFmt>
        <c:idx val="2"/>
        <c:spPr>
          <a:solidFill>
            <a:schemeClr val="accent1"/>
          </a:solidFill>
          <a:ln w="19050">
            <a:solidFill>
              <a:schemeClr val="lt1"/>
            </a:solidFill>
          </a:ln>
          <a:effectLst/>
        </c:spPr>
      </c:pivotFmt>
    </c:pivotFmts>
    <c:plotArea>
      <c:layout/>
      <c:pieChart>
        <c:varyColors val="1"/>
        <c:ser>
          <c:idx val="0"/>
          <c:order val="0"/>
          <c:tx>
            <c:strRef>
              <c:f>'Feladat 6 Pivot (m)'!$C$12</c:f>
              <c:strCache>
                <c:ptCount val="1"/>
                <c:pt idx="0">
                  <c:v>Összeg</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89BC-49B7-A11D-A7CEA47C7755}"/>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89BC-49B7-A11D-A7CEA47C7755}"/>
              </c:ext>
            </c:extLst>
          </c:dPt>
          <c:cat>
            <c:strRef>
              <c:f>'Feladat 6 Pivot (m)'!$B$13:$B$15</c:f>
              <c:strCache>
                <c:ptCount val="2"/>
                <c:pt idx="0">
                  <c:v>Drága</c:v>
                </c:pt>
                <c:pt idx="1">
                  <c:v>Olcsó</c:v>
                </c:pt>
              </c:strCache>
            </c:strRef>
          </c:cat>
          <c:val>
            <c:numRef>
              <c:f>'Feladat 6 Pivot (m)'!$C$13:$C$15</c:f>
              <c:numCache>
                <c:formatCode>General</c:formatCode>
                <c:ptCount val="2"/>
                <c:pt idx="0">
                  <c:v>271</c:v>
                </c:pt>
                <c:pt idx="1">
                  <c:v>469</c:v>
                </c:pt>
              </c:numCache>
            </c:numRef>
          </c:val>
          <c:extLst>
            <c:ext xmlns:c16="http://schemas.microsoft.com/office/drawing/2014/chart" uri="{C3380CC4-5D6E-409C-BE32-E72D297353CC}">
              <c16:uniqueId val="{00000000-B498-4E90-A648-C32217D726FD}"/>
            </c:ext>
          </c:extLst>
        </c:ser>
        <c:dLbls>
          <c:showLegendKey val="0"/>
          <c:showVal val="0"/>
          <c:showCatName val="0"/>
          <c:showSerName val="0"/>
          <c:showPercent val="0"/>
          <c:showBubbleSize val="0"/>
          <c:showLeaderLines val="1"/>
        </c:dLbls>
        <c:firstSliceAng val="0"/>
      </c:pieChart>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hu-HU"/>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hu-HU"/>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 xmlns:c16="http://schemas.microsoft.com/office/drawing/2014/chart" uri="{E28EC0CA-F0BB-4C9C-879D-F8772B89E7AC}">
      <c16:pivotOptions16>
        <c16:showExpandCollapseFieldButtons val="1"/>
      </c16:pivotOptions16>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heets/_rels/sheet1.xml.rels><?xml version="1.0" encoding="UTF-8" standalone="yes"?>
<Relationships xmlns="http://schemas.openxmlformats.org/package/2006/relationships"><Relationship Id="rId1" Type="http://schemas.openxmlformats.org/officeDocument/2006/relationships/drawing" Target="../drawings/drawing3.xml"/></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BE882439-C309-431E-A311-1B336466048E}">
  <sheetPr>
    <tabColor theme="0" tint="-0.34998626667073579"/>
  </sheetPr>
  <sheetViews>
    <sheetView zoomScale="121" workbookViewId="0" zoomToFit="1"/>
  </sheetViews>
  <sheetProtection algorithmName="SHA-512" hashValue="R0pgILhIbJJnOk2WDlQvr3nq586pDsfXPKxM/79zEpk5CHC3WLLtj7mWkZgUdX1x2fxjIMJwhRkKW9fDcHPQtg==" saltValue="PThRX7Uaqkf5HUTIQbfHQw==" spinCount="100000" content="1" objects="1"/>
  <pageMargins left="0.7" right="0.7" top="0.75" bottom="0.75" header="0.3" footer="0.3"/>
  <drawing r:id="rId1"/>
</chartsheet>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editAs="oneCell">
    <xdr:from>
      <xdr:col>11</xdr:col>
      <xdr:colOff>383899</xdr:colOff>
      <xdr:row>11</xdr:row>
      <xdr:rowOff>2485</xdr:rowOff>
    </xdr:from>
    <xdr:to>
      <xdr:col>13</xdr:col>
      <xdr:colOff>763243</xdr:colOff>
      <xdr:row>21</xdr:row>
      <xdr:rowOff>0</xdr:rowOff>
    </xdr:to>
    <mc:AlternateContent xmlns:mc="http://schemas.openxmlformats.org/markup-compatibility/2006" xmlns:a14="http://schemas.microsoft.com/office/drawing/2010/main">
      <mc:Choice Requires="a14">
        <xdr:graphicFrame macro="">
          <xdr:nvGraphicFramePr>
            <xdr:cNvPr id="2" name="Termék 3">
              <a:extLst>
                <a:ext uri="{FF2B5EF4-FFF2-40B4-BE49-F238E27FC236}">
                  <a16:creationId xmlns:a16="http://schemas.microsoft.com/office/drawing/2014/main" id="{4A61584D-55B6-4CEC-9050-B995D5B27643}"/>
                </a:ext>
              </a:extLst>
            </xdr:cNvPr>
            <xdr:cNvGraphicFramePr/>
          </xdr:nvGraphicFramePr>
          <xdr:xfrm>
            <a:off x="0" y="0"/>
            <a:ext cx="0" cy="0"/>
          </xdr:xfrm>
          <a:graphic>
            <a:graphicData uri="http://schemas.microsoft.com/office/drawing/2010/slicer">
              <sle:slicer xmlns:sle="http://schemas.microsoft.com/office/drawing/2010/slicer" name="Termék 3"/>
            </a:graphicData>
          </a:graphic>
        </xdr:graphicFrame>
      </mc:Choice>
      <mc:Fallback xmlns="">
        <xdr:sp macro="" textlink="">
          <xdr:nvSpPr>
            <xdr:cNvPr id="0" name=""/>
            <xdr:cNvSpPr>
              <a:spLocks noTextEdit="1"/>
            </xdr:cNvSpPr>
          </xdr:nvSpPr>
          <xdr:spPr>
            <a:xfrm>
              <a:off x="9850921" y="2371311"/>
              <a:ext cx="1828800" cy="1985341"/>
            </a:xfrm>
            <a:prstGeom prst="rect">
              <a:avLst/>
            </a:prstGeom>
            <a:solidFill>
              <a:prstClr val="white"/>
            </a:solidFill>
            <a:ln w="1">
              <a:solidFill>
                <a:prstClr val="green"/>
              </a:solidFill>
            </a:ln>
          </xdr:spPr>
          <xdr:txBody>
            <a:bodyPr vertOverflow="clip" horzOverflow="clip"/>
            <a:lstStyle/>
            <a:p>
              <a:r>
                <a:rPr lang="hu-HU" sz="1100"/>
                <a:t>Ez az alakzat szeletelőt jelképez. A szeletelőket az Excel 2010-es vagy újabb verziói támogatják.
Ha az alakzatot az Excel régebbi verziójában módosították, vagy ha a munkafüzetet az Excel 2003-as vagy régebbi verziójában mentették, a szeletelő nem használható.</a:t>
              </a:r>
            </a:p>
          </xdr:txBody>
        </xdr:sp>
      </mc:Fallback>
    </mc:AlternateContent>
    <xdr:clientData/>
  </xdr:twoCellAnchor>
</xdr:wsDr>
</file>

<file path=xl/drawings/drawing2.xml><?xml version="1.0" encoding="utf-8"?>
<xdr:wsDr xmlns:xdr="http://schemas.openxmlformats.org/drawingml/2006/spreadsheetDrawing" xmlns:a="http://schemas.openxmlformats.org/drawingml/2006/main">
  <xdr:twoCellAnchor editAs="oneCell">
    <xdr:from>
      <xdr:col>8</xdr:col>
      <xdr:colOff>120926</xdr:colOff>
      <xdr:row>17</xdr:row>
      <xdr:rowOff>12838</xdr:rowOff>
    </xdr:from>
    <xdr:to>
      <xdr:col>9</xdr:col>
      <xdr:colOff>889552</xdr:colOff>
      <xdr:row>27</xdr:row>
      <xdr:rowOff>41413</xdr:rowOff>
    </xdr:to>
    <mc:AlternateContent xmlns:mc="http://schemas.openxmlformats.org/markup-compatibility/2006" xmlns:a14="http://schemas.microsoft.com/office/drawing/2010/main">
      <mc:Choice Requires="a14">
        <xdr:graphicFrame macro="">
          <xdr:nvGraphicFramePr>
            <xdr:cNvPr id="2" name="Alkalmazott 1">
              <a:extLst>
                <a:ext uri="{FF2B5EF4-FFF2-40B4-BE49-F238E27FC236}">
                  <a16:creationId xmlns:a16="http://schemas.microsoft.com/office/drawing/2014/main" id="{7314A744-7DE9-4EFB-B00F-DE03EE56959C}"/>
                </a:ext>
              </a:extLst>
            </xdr:cNvPr>
            <xdr:cNvGraphicFramePr/>
          </xdr:nvGraphicFramePr>
          <xdr:xfrm>
            <a:off x="0" y="0"/>
            <a:ext cx="0" cy="0"/>
          </xdr:xfrm>
          <a:graphic>
            <a:graphicData uri="http://schemas.microsoft.com/office/drawing/2010/slicer">
              <sle:slicer xmlns:sle="http://schemas.microsoft.com/office/drawing/2010/slicer" name="Alkalmazott 1"/>
            </a:graphicData>
          </a:graphic>
        </xdr:graphicFrame>
      </mc:Choice>
      <mc:Fallback xmlns="">
        <xdr:sp macro="" textlink="">
          <xdr:nvSpPr>
            <xdr:cNvPr id="0" name=""/>
            <xdr:cNvSpPr>
              <a:spLocks noTextEdit="1"/>
            </xdr:cNvSpPr>
          </xdr:nvSpPr>
          <xdr:spPr>
            <a:xfrm>
              <a:off x="7865165" y="3574360"/>
              <a:ext cx="1828800" cy="2016401"/>
            </a:xfrm>
            <a:prstGeom prst="rect">
              <a:avLst/>
            </a:prstGeom>
            <a:solidFill>
              <a:prstClr val="white"/>
            </a:solidFill>
            <a:ln w="1">
              <a:solidFill>
                <a:prstClr val="green"/>
              </a:solidFill>
            </a:ln>
          </xdr:spPr>
          <xdr:txBody>
            <a:bodyPr vertOverflow="clip" horzOverflow="clip"/>
            <a:lstStyle/>
            <a:p>
              <a:r>
                <a:rPr lang="hu-HU" sz="1100"/>
                <a:t>Ez az alakzat szeletelőt jelképez. A szeletelőket az Excel 2010-es vagy újabb verziói támogatják.
Ha az alakzatot az Excel régebbi verziójában módosították, vagy ha a munkafüzetet az Excel 2003-as vagy régebbi verziójában mentették, a szeletelő nem használható.</a:t>
              </a:r>
            </a:p>
          </xdr:txBody>
        </xdr:sp>
      </mc:Fallback>
    </mc:AlternateContent>
    <xdr:clientData/>
  </xdr:twoCellAnchor>
  <xdr:twoCellAnchor editAs="oneCell">
    <xdr:from>
      <xdr:col>9</xdr:col>
      <xdr:colOff>953328</xdr:colOff>
      <xdr:row>17</xdr:row>
      <xdr:rowOff>8696</xdr:rowOff>
    </xdr:from>
    <xdr:to>
      <xdr:col>12</xdr:col>
      <xdr:colOff>280780</xdr:colOff>
      <xdr:row>26</xdr:row>
      <xdr:rowOff>49696</xdr:rowOff>
    </xdr:to>
    <mc:AlternateContent xmlns:mc="http://schemas.openxmlformats.org/markup-compatibility/2006" xmlns:a14="http://schemas.microsoft.com/office/drawing/2010/main">
      <mc:Choice Requires="a14">
        <xdr:graphicFrame macro="">
          <xdr:nvGraphicFramePr>
            <xdr:cNvPr id="3" name="Termék 4">
              <a:extLst>
                <a:ext uri="{FF2B5EF4-FFF2-40B4-BE49-F238E27FC236}">
                  <a16:creationId xmlns:a16="http://schemas.microsoft.com/office/drawing/2014/main" id="{C1C48D15-950E-4EAC-9DEA-93505818F7DC}"/>
                </a:ext>
              </a:extLst>
            </xdr:cNvPr>
            <xdr:cNvGraphicFramePr/>
          </xdr:nvGraphicFramePr>
          <xdr:xfrm>
            <a:off x="0" y="0"/>
            <a:ext cx="0" cy="0"/>
          </xdr:xfrm>
          <a:graphic>
            <a:graphicData uri="http://schemas.microsoft.com/office/drawing/2010/slicer">
              <sle:slicer xmlns:sle="http://schemas.microsoft.com/office/drawing/2010/slicer" name="Termék 4"/>
            </a:graphicData>
          </a:graphic>
        </xdr:graphicFrame>
      </mc:Choice>
      <mc:Fallback xmlns="">
        <xdr:sp macro="" textlink="">
          <xdr:nvSpPr>
            <xdr:cNvPr id="0" name=""/>
            <xdr:cNvSpPr>
              <a:spLocks noTextEdit="1"/>
            </xdr:cNvSpPr>
          </xdr:nvSpPr>
          <xdr:spPr>
            <a:xfrm>
              <a:off x="9757741" y="3570218"/>
              <a:ext cx="1828800" cy="1830043"/>
            </a:xfrm>
            <a:prstGeom prst="rect">
              <a:avLst/>
            </a:prstGeom>
            <a:solidFill>
              <a:prstClr val="white"/>
            </a:solidFill>
            <a:ln w="1">
              <a:solidFill>
                <a:prstClr val="green"/>
              </a:solidFill>
            </a:ln>
          </xdr:spPr>
          <xdr:txBody>
            <a:bodyPr vertOverflow="clip" horzOverflow="clip"/>
            <a:lstStyle/>
            <a:p>
              <a:r>
                <a:rPr lang="hu-HU" sz="1100"/>
                <a:t>Ez az alakzat szeletelőt jelképez. A szeletelőket az Excel 2010-es vagy újabb verziói támogatják.
Ha az alakzatot az Excel régebbi verziójában módosították, vagy ha a munkafüzetet az Excel 2003-as vagy régebbi verziójában mentették, a szeletelő nem használható.</a:t>
              </a:r>
            </a:p>
          </xdr:txBody>
        </xdr:sp>
      </mc:Fallback>
    </mc:AlternateContent>
    <xdr:clientData/>
  </xdr:twoCellAnchor>
</xdr:wsDr>
</file>

<file path=xl/drawings/drawing3.xml><?xml version="1.0" encoding="utf-8"?>
<xdr:wsDr xmlns:xdr="http://schemas.openxmlformats.org/drawingml/2006/spreadsheetDrawing" xmlns:a="http://schemas.openxmlformats.org/drawingml/2006/main">
  <xdr:absoluteAnchor>
    <xdr:pos x="0" y="0"/>
    <xdr:ext cx="9304587" cy="6077107"/>
    <xdr:graphicFrame macro="">
      <xdr:nvGraphicFramePr>
        <xdr:cNvPr id="2" name="Diagram 1">
          <a:extLst>
            <a:ext uri="{FF2B5EF4-FFF2-40B4-BE49-F238E27FC236}">
              <a16:creationId xmlns:a16="http://schemas.microsoft.com/office/drawing/2014/main" id="{856A4C70-0DF3-4E83-8948-BA8CCCC3458D}"/>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xdr:wsDr xmlns:xdr="http://schemas.openxmlformats.org/drawingml/2006/spreadsheetDrawing" xmlns:a="http://schemas.openxmlformats.org/drawingml/2006/main">
  <xdr:twoCellAnchor editAs="oneCell">
    <xdr:from>
      <xdr:col>4</xdr:col>
      <xdr:colOff>97449</xdr:colOff>
      <xdr:row>2</xdr:row>
      <xdr:rowOff>16851</xdr:rowOff>
    </xdr:from>
    <xdr:to>
      <xdr:col>7</xdr:col>
      <xdr:colOff>101845</xdr:colOff>
      <xdr:row>9</xdr:row>
      <xdr:rowOff>124558</xdr:rowOff>
    </xdr:to>
    <mc:AlternateContent xmlns:mc="http://schemas.openxmlformats.org/markup-compatibility/2006" xmlns:a14="http://schemas.microsoft.com/office/drawing/2010/main">
      <mc:Choice Requires="a14">
        <xdr:graphicFrame macro="">
          <xdr:nvGraphicFramePr>
            <xdr:cNvPr id="2" name="Termék 1">
              <a:extLst>
                <a:ext uri="{FF2B5EF4-FFF2-40B4-BE49-F238E27FC236}">
                  <a16:creationId xmlns:a16="http://schemas.microsoft.com/office/drawing/2014/main" id="{DCEC0475-F197-4CD4-8201-AE8E4C32E455}"/>
                </a:ext>
              </a:extLst>
            </xdr:cNvPr>
            <xdr:cNvGraphicFramePr/>
          </xdr:nvGraphicFramePr>
          <xdr:xfrm>
            <a:off x="0" y="0"/>
            <a:ext cx="0" cy="0"/>
          </xdr:xfrm>
          <a:graphic>
            <a:graphicData uri="http://schemas.microsoft.com/office/drawing/2010/slicer">
              <sle:slicer xmlns:sle="http://schemas.microsoft.com/office/drawing/2010/slicer" name="Termék 1"/>
            </a:graphicData>
          </a:graphic>
        </xdr:graphicFrame>
      </mc:Choice>
      <mc:Fallback xmlns="">
        <xdr:sp macro="" textlink="">
          <xdr:nvSpPr>
            <xdr:cNvPr id="0" name=""/>
            <xdr:cNvSpPr>
              <a:spLocks noTextEdit="1"/>
            </xdr:cNvSpPr>
          </xdr:nvSpPr>
          <xdr:spPr>
            <a:xfrm>
              <a:off x="3482487" y="412505"/>
              <a:ext cx="1828800" cy="1492495"/>
            </a:xfrm>
            <a:prstGeom prst="rect">
              <a:avLst/>
            </a:prstGeom>
            <a:solidFill>
              <a:prstClr val="white"/>
            </a:solidFill>
            <a:ln w="1">
              <a:solidFill>
                <a:prstClr val="green"/>
              </a:solidFill>
            </a:ln>
          </xdr:spPr>
          <xdr:txBody>
            <a:bodyPr vertOverflow="clip" horzOverflow="clip"/>
            <a:lstStyle/>
            <a:p>
              <a:r>
                <a:rPr lang="hu-HU" sz="1100"/>
                <a:t>Ez az alakzat szeletelőt jelképez. A szeletelőket az Excel 2010-es vagy újabb verziói támogatják.
Ha az alakzatot az Excel régebbi verziójában módosították, vagy ha a munkafüzetet az Excel 2003-as vagy régebbi verziójában mentették, a szeletelő nem használható.</a:t>
              </a:r>
            </a:p>
          </xdr:txBody>
        </xdr:sp>
      </mc:Fallback>
    </mc:AlternateContent>
    <xdr:clientData/>
  </xdr:twoCellAnchor>
  <xdr:twoCellAnchor>
    <xdr:from>
      <xdr:col>7</xdr:col>
      <xdr:colOff>340702</xdr:colOff>
      <xdr:row>1</xdr:row>
      <xdr:rowOff>189034</xdr:rowOff>
    </xdr:from>
    <xdr:to>
      <xdr:col>15</xdr:col>
      <xdr:colOff>47625</xdr:colOff>
      <xdr:row>15</xdr:row>
      <xdr:rowOff>162657</xdr:rowOff>
    </xdr:to>
    <xdr:graphicFrame macro="">
      <xdr:nvGraphicFramePr>
        <xdr:cNvPr id="3" name="Diagram 2">
          <a:extLst>
            <a:ext uri="{FF2B5EF4-FFF2-40B4-BE49-F238E27FC236}">
              <a16:creationId xmlns:a16="http://schemas.microsoft.com/office/drawing/2014/main" id="{44E586DE-36CB-44A7-936C-0107A9065DF7}"/>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304068</xdr:colOff>
      <xdr:row>16</xdr:row>
      <xdr:rowOff>13188</xdr:rowOff>
    </xdr:from>
    <xdr:to>
      <xdr:col>15</xdr:col>
      <xdr:colOff>10991</xdr:colOff>
      <xdr:row>29</xdr:row>
      <xdr:rowOff>184638</xdr:rowOff>
    </xdr:to>
    <xdr:graphicFrame macro="">
      <xdr:nvGraphicFramePr>
        <xdr:cNvPr id="4" name="Diagram 3">
          <a:extLst>
            <a:ext uri="{FF2B5EF4-FFF2-40B4-BE49-F238E27FC236}">
              <a16:creationId xmlns:a16="http://schemas.microsoft.com/office/drawing/2014/main" id="{3C8CDFD7-13C1-43BA-953A-8A652264C21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editAs="oneCell">
    <xdr:from>
      <xdr:col>9</xdr:col>
      <xdr:colOff>227867</xdr:colOff>
      <xdr:row>8</xdr:row>
      <xdr:rowOff>6595</xdr:rowOff>
    </xdr:from>
    <xdr:to>
      <xdr:col>10</xdr:col>
      <xdr:colOff>1367936</xdr:colOff>
      <xdr:row>20</xdr:row>
      <xdr:rowOff>156797</xdr:rowOff>
    </xdr:to>
    <mc:AlternateContent xmlns:mc="http://schemas.openxmlformats.org/markup-compatibility/2006" xmlns:a14="http://schemas.microsoft.com/office/drawing/2010/main">
      <mc:Choice Requires="a14">
        <xdr:graphicFrame macro="">
          <xdr:nvGraphicFramePr>
            <xdr:cNvPr id="2" name="Gyártó 1">
              <a:extLst>
                <a:ext uri="{FF2B5EF4-FFF2-40B4-BE49-F238E27FC236}">
                  <a16:creationId xmlns:a16="http://schemas.microsoft.com/office/drawing/2014/main" id="{B609532D-4DFC-4A2C-A0B8-CEAD4923603F}"/>
                </a:ext>
              </a:extLst>
            </xdr:cNvPr>
            <xdr:cNvGraphicFramePr/>
          </xdr:nvGraphicFramePr>
          <xdr:xfrm>
            <a:off x="0" y="0"/>
            <a:ext cx="0" cy="0"/>
          </xdr:xfrm>
          <a:graphic>
            <a:graphicData uri="http://schemas.microsoft.com/office/drawing/2010/slicer">
              <sle:slicer xmlns:sle="http://schemas.microsoft.com/office/drawing/2010/slicer" name="Gyártó 1"/>
            </a:graphicData>
          </a:graphic>
        </xdr:graphicFrame>
      </mc:Choice>
      <mc:Fallback xmlns="">
        <xdr:sp macro="" textlink="">
          <xdr:nvSpPr>
            <xdr:cNvPr id="0" name=""/>
            <xdr:cNvSpPr>
              <a:spLocks noTextEdit="1"/>
            </xdr:cNvSpPr>
          </xdr:nvSpPr>
          <xdr:spPr>
            <a:xfrm>
              <a:off x="9327905" y="1589210"/>
              <a:ext cx="1828800" cy="2524125"/>
            </a:xfrm>
            <a:prstGeom prst="rect">
              <a:avLst/>
            </a:prstGeom>
            <a:solidFill>
              <a:prstClr val="white"/>
            </a:solidFill>
            <a:ln w="1">
              <a:solidFill>
                <a:prstClr val="green"/>
              </a:solidFill>
            </a:ln>
          </xdr:spPr>
          <xdr:txBody>
            <a:bodyPr vertOverflow="clip" horzOverflow="clip"/>
            <a:lstStyle/>
            <a:p>
              <a:r>
                <a:rPr lang="hu-HU" sz="1100"/>
                <a:t>Ez az alakzat szeletelőt jelképez. A szeletelőket az Excel 2010-es vagy újabb verziói támogatják.
Ha az alakzatot az Excel régebbi verziójában módosították, vagy ha a munkafüzetet az Excel 2003-as vagy régebbi verziójában mentették, a szeletelő nem használható.</a:t>
              </a:r>
            </a:p>
          </xdr:txBody>
        </xdr:sp>
      </mc:Fallback>
    </mc:AlternateContent>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_rels/pivotCacheDefinition3.xml.rels><?xml version="1.0" encoding="UTF-8" standalone="yes"?>
<Relationships xmlns="http://schemas.openxmlformats.org/package/2006/relationships"><Relationship Id="rId2" Type="http://schemas.microsoft.com/office/2006/relationships/xlExternalLinkPath/xlPathMissing" Target="04%20Adatkezeles,%20diagramok.xlsx" TargetMode="External"/><Relationship Id="rId1" Type="http://schemas.openxmlformats.org/officeDocument/2006/relationships/pivotCacheRecords" Target="pivotCacheRecords3.xml"/></Relationships>
</file>

<file path=xl/pivotCache/_rels/pivotCacheDefinition4.xml.rels><?xml version="1.0" encoding="UTF-8" standalone="yes"?>
<Relationships xmlns="http://schemas.openxmlformats.org/package/2006/relationships"><Relationship Id="rId1" Type="http://schemas.openxmlformats.org/officeDocument/2006/relationships/pivotCacheRecords" Target="pivotCacheRecords4.xml"/></Relationships>
</file>

<file path=xl/pivotCache/_rels/pivotCacheDefinition5.xml.rels><?xml version="1.0" encoding="UTF-8" standalone="yes"?>
<Relationships xmlns="http://schemas.openxmlformats.org/package/2006/relationships"><Relationship Id="rId1" Type="http://schemas.openxmlformats.org/officeDocument/2006/relationships/pivotCacheRecords" Target="pivotCacheRecords5.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metu" refreshedDate="43905.736038425923" createdVersion="6" refreshedVersion="6" minRefreshableVersion="3" recordCount="28" xr:uid="{00000000-000A-0000-FFFF-FFFF02000000}">
  <cacheSource type="worksheet">
    <worksheetSource ref="A8:E36" sheet="Feladat 7 (e)"/>
  </cacheSource>
  <cacheFields count="5">
    <cacheField name="Név" numFmtId="49">
      <sharedItems/>
    </cacheField>
    <cacheField name="Kiszerelés" numFmtId="49">
      <sharedItems/>
    </cacheField>
    <cacheField name="Gyártó" numFmtId="49">
      <sharedItems count="11">
        <s v="Egis"/>
        <s v="Bene"/>
        <s v="GlaxoSmithKline"/>
        <s v="Pharmavit"/>
        <s v="Stada"/>
        <s v="Merckle"/>
        <s v="Patheon Whitby"/>
        <s v="Bristol L. Limited"/>
        <s v="Vitabalans"/>
        <s v="Chinoin"/>
        <s v="Bayer"/>
      </sharedItems>
    </cacheField>
    <cacheField name="Ár" numFmtId="165">
      <sharedItems containsSemiMixedTypes="0" containsString="0" containsNumber="1" containsInteger="1" minValue="248" maxValue="1175"/>
    </cacheField>
    <cacheField name="Vény nélkül" numFmtId="49">
      <sharedItems count="2">
        <s v="Igen"/>
        <s v="Nem"/>
      </sharedItems>
    </cacheField>
  </cacheFields>
  <extLst>
    <ext xmlns:x14="http://schemas.microsoft.com/office/spreadsheetml/2009/9/main" uri="{725AE2AE-9491-48be-B2B4-4EB974FC3084}">
      <x14:pivotCacheDefinition pivotCacheId="1801211332"/>
    </ext>
  </extLst>
</pivotCacheDefinition>
</file>

<file path=xl/pivotCache/pivotCacheDefinition2.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metu" refreshedDate="43912.490063310186" createdVersion="6" refreshedVersion="6" minRefreshableVersion="3" recordCount="56" xr:uid="{D303437A-E02B-4CF3-891F-7F26BDC373AF}">
  <cacheSource type="worksheet">
    <worksheetSource ref="A17:L73" sheet="Feladat 6"/>
  </cacheSource>
  <cacheFields count="12">
    <cacheField name="Termék azonosító" numFmtId="0">
      <sharedItems/>
    </cacheField>
    <cacheField name="Termék" numFmtId="0">
      <sharedItems count="4">
        <s v="SONY "/>
        <s v="HUAWEI"/>
        <s v="XIAOMI"/>
        <s v="SAMSUNG"/>
      </sharedItems>
    </cacheField>
    <cacheField name="Mennyiség" numFmtId="0">
      <sharedItems containsSemiMixedTypes="0" containsString="0" containsNumber="1" containsInteger="1" minValue="9" maxValue="19"/>
    </cacheField>
    <cacheField name="Beszerzési ár" numFmtId="168">
      <sharedItems containsSemiMixedTypes="0" containsString="0" containsNumber="1" minValue="60850" maxValue="141000"/>
    </cacheField>
    <cacheField name="Új _x000a_beszerzési ár" numFmtId="170">
      <sharedItems containsSemiMixedTypes="0" containsString="0" containsNumber="1" minValue="54765" maxValue="162150"/>
    </cacheField>
    <cacheField name="Haszon" numFmtId="170">
      <sharedItems containsSemiMixedTypes="0" containsString="0" containsNumber="1" minValue="6571.8" maxValue="19458"/>
    </cacheField>
    <cacheField name="Nettó _x000a_eladási ár" numFmtId="170">
      <sharedItems containsSemiMixedTypes="0" containsString="0" containsNumber="1" minValue="61336.800000000003" maxValue="181608"/>
    </cacheField>
    <cacheField name="Bruttó eladási ár" numFmtId="170">
      <sharedItems containsSemiMixedTypes="0" containsString="0" containsNumber="1" minValue="77897.736000000004" maxValue="230642.16"/>
    </cacheField>
    <cacheField name="Árkategória" numFmtId="0">
      <sharedItems count="2">
        <s v="Olcsó"/>
        <s v="Drága"/>
      </sharedItems>
    </cacheField>
    <cacheField name="Eladási érték" numFmtId="170">
      <sharedItems containsSemiMixedTypes="0" containsString="0" containsNumber="1" minValue="958559.2289280002" maxValue="2767705.92"/>
    </cacheField>
    <cacheField name="Típus" numFmtId="0">
      <sharedItems containsBlank="1"/>
    </cacheField>
    <cacheField name="Szorzó" numFmtId="0">
      <sharedItems containsString="0" containsBlank="1" containsNumber="1" minValue="0.9" maxValue="1.1499999999999999"/>
    </cacheField>
  </cacheFields>
  <extLst>
    <ext xmlns:x14="http://schemas.microsoft.com/office/spreadsheetml/2009/9/main" uri="{725AE2AE-9491-48be-B2B4-4EB974FC3084}">
      <x14:pivotCacheDefinition pivotCacheId="459228189"/>
    </ext>
  </extLst>
</pivotCacheDefinition>
</file>

<file path=xl/pivotCache/pivotCacheDefinition3.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ttila" refreshedDate="44261.307534375002" createdVersion="6" refreshedVersion="6" minRefreshableVersion="3" recordCount="41" xr:uid="{99F40BF9-7705-4E70-8A45-104C0C23AEFA}">
  <cacheSource type="worksheet">
    <worksheetSource ref="A9:D50" sheet="Feladat 1" r:id="rId2"/>
  </cacheSource>
  <cacheFields count="4">
    <cacheField name="Termék" numFmtId="14">
      <sharedItems count="6">
        <s v="Szilva"/>
        <s v="Banán"/>
        <s v="Narancs"/>
        <s v="Alma"/>
        <s v="Körte"/>
        <s v="Cseresznye"/>
      </sharedItems>
    </cacheField>
    <cacheField name="Vevő" numFmtId="0">
      <sharedItems count="5">
        <s v="Dóra"/>
        <s v="Pál"/>
        <s v="Szilvi"/>
        <s v="János"/>
        <s v="Kriszta"/>
      </sharedItems>
    </cacheField>
    <cacheField name="Hónap" numFmtId="0">
      <sharedItems count="4">
        <s v="Június"/>
        <s v="Május"/>
        <s v="Augusztus"/>
        <s v="Július"/>
      </sharedItems>
    </cacheField>
    <cacheField name="Ár" numFmtId="1">
      <sharedItems containsSemiMixedTypes="0" containsString="0" containsNumber="1" containsInteger="1" minValue="3100" maxValue="8500"/>
    </cacheField>
  </cacheFields>
  <extLst>
    <ext xmlns:x14="http://schemas.microsoft.com/office/spreadsheetml/2009/9/main" uri="{725AE2AE-9491-48be-B2B4-4EB974FC3084}">
      <x14:pivotCacheDefinition/>
    </ext>
  </extLst>
</pivotCacheDefinition>
</file>

<file path=xl/pivotCache/pivotCacheDefinition4.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ttila" refreshedDate="44261.382018171294" createdVersion="6" refreshedVersion="6" minRefreshableVersion="3" recordCount="41" xr:uid="{DF0650FE-7498-4C59-AF5C-A94470789D32}">
  <cacheSource type="worksheet">
    <worksheetSource name="Táblázat14"/>
  </cacheSource>
  <cacheFields count="4">
    <cacheField name="Termék" numFmtId="14">
      <sharedItems count="6">
        <s v="Szilva"/>
        <s v="Banán"/>
        <s v="Narancs"/>
        <s v="Alma"/>
        <s v="Körte"/>
        <s v="Cseresznye"/>
      </sharedItems>
    </cacheField>
    <cacheField name="Vevő" numFmtId="0">
      <sharedItems count="5">
        <s v="Dóra"/>
        <s v="Pál"/>
        <s v="Szilvi"/>
        <s v="János"/>
        <s v="Kriszta"/>
      </sharedItems>
    </cacheField>
    <cacheField name="Hónap" numFmtId="0">
      <sharedItems count="4">
        <s v="Június"/>
        <s v="Május"/>
        <s v="Augusztus"/>
        <s v="Július"/>
      </sharedItems>
    </cacheField>
    <cacheField name="Ár" numFmtId="1">
      <sharedItems containsSemiMixedTypes="0" containsString="0" containsNumber="1" containsInteger="1" minValue="3100" maxValue="8500"/>
    </cacheField>
  </cacheFields>
  <extLst>
    <ext xmlns:x14="http://schemas.microsoft.com/office/spreadsheetml/2009/9/main" uri="{725AE2AE-9491-48be-B2B4-4EB974FC3084}">
      <x14:pivotCacheDefinition pivotCacheId="1881586630"/>
    </ext>
  </extLst>
</pivotCacheDefinition>
</file>

<file path=xl/pivotCache/pivotCacheDefinition5.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ttila" refreshedDate="44266.560949768522" createdVersion="6" refreshedVersion="6" minRefreshableVersion="3" recordCount="40" xr:uid="{62151B1B-44BF-4771-81B4-58A6E1551CD7}">
  <cacheSource type="worksheet">
    <worksheetSource ref="A17:D57" sheet="Feladat 3"/>
  </cacheSource>
  <cacheFields count="4">
    <cacheField name="Dátum" numFmtId="14">
      <sharedItems containsSemiMixedTypes="0" containsNonDate="0" containsDate="1" containsString="0" minDate="2017-10-27T00:00:00" maxDate="2017-10-30T00:00:00" count="3">
        <d v="2017-10-28T00:00:00"/>
        <d v="2017-10-27T00:00:00"/>
        <d v="2017-10-29T00:00:00"/>
      </sharedItems>
    </cacheField>
    <cacheField name="Alkalmazott" numFmtId="0">
      <sharedItems count="6">
        <s v="Balogh Zoltán"/>
        <s v="Szabó Zsanett"/>
        <s v="Kézdi György"/>
        <s v="Jónás Alajos"/>
        <s v="Lukács Marianna"/>
        <s v="Hegyi István"/>
      </sharedItems>
    </cacheField>
    <cacheField name="Eladási érték" numFmtId="165">
      <sharedItems containsSemiMixedTypes="0" containsString="0" containsNumber="1" minValue="52392.58" maxValue="158127.70000000001"/>
    </cacheField>
    <cacheField name="Termék" numFmtId="0">
      <sharedItems count="5">
        <s v="Porszívó"/>
        <s v="Mobiltelefon"/>
        <s v="Videokamera"/>
        <s v="Légtisztító"/>
        <s v="Villanytűzhely"/>
      </sharedItems>
    </cacheField>
  </cacheFields>
  <extLst>
    <ext xmlns:x14="http://schemas.microsoft.com/office/spreadsheetml/2009/9/main" uri="{725AE2AE-9491-48be-B2B4-4EB974FC3084}">
      <x14:pivotCacheDefinition pivotCacheId="874321994"/>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28">
  <r>
    <s v="Antineuralgica Tabletta"/>
    <s v="10x"/>
    <x v="0"/>
    <n v="478"/>
    <x v="0"/>
  </r>
  <r>
    <s v="Ben-U-Ron 500 Mg Tabletta"/>
    <s v="20x"/>
    <x v="1"/>
    <n v="248"/>
    <x v="0"/>
  </r>
  <r>
    <s v="Ben-U-Ron Szirup"/>
    <s v="100ml"/>
    <x v="1"/>
    <n v="468"/>
    <x v="1"/>
  </r>
  <r>
    <s v="Coldrex Citrom Ízű Por"/>
    <s v="10x"/>
    <x v="2"/>
    <n v="916"/>
    <x v="0"/>
  </r>
  <r>
    <s v="Coldrex Feketeribizli Ízű Por"/>
    <s v="10x"/>
    <x v="2"/>
    <n v="916"/>
    <x v="1"/>
  </r>
  <r>
    <s v="Coldrex Maxgrip Citrom Ízű Por"/>
    <s v="10x"/>
    <x v="2"/>
    <n v="1175"/>
    <x v="1"/>
  </r>
  <r>
    <s v="Coldrex Tabletta"/>
    <s v="24x"/>
    <x v="2"/>
    <n v="991"/>
    <x v="1"/>
  </r>
  <r>
    <s v="Efferalgan Paracetamol 500 Mg Tabletta"/>
    <s v="10x"/>
    <x v="3"/>
    <n v="415"/>
    <x v="1"/>
  </r>
  <r>
    <s v="Grippostad C Kapszula"/>
    <s v="20x"/>
    <x v="4"/>
    <n v="888"/>
    <x v="0"/>
  </r>
  <r>
    <s v="Grippostad Hot Drink Por Oldathoz"/>
    <s v="10x5g"/>
    <x v="4"/>
    <n v="613"/>
    <x v="0"/>
  </r>
  <r>
    <s v="Mexalen 1000 Mg Végbélkúp Feln."/>
    <s v="6x"/>
    <x v="5"/>
    <n v="358"/>
    <x v="0"/>
  </r>
  <r>
    <s v="Mexalen 125 Mg Végbélkúp Cs."/>
    <s v="6x"/>
    <x v="5"/>
    <n v="294"/>
    <x v="0"/>
  </r>
  <r>
    <s v="Mexalen 250 Mg Végbélkúp Kisgy."/>
    <s v="6x"/>
    <x v="5"/>
    <n v="294"/>
    <x v="0"/>
  </r>
  <r>
    <s v="Mexalen 500 Mg Tabletta"/>
    <s v="20x"/>
    <x v="5"/>
    <n v="317"/>
    <x v="1"/>
  </r>
  <r>
    <s v="Mexalen 500 Mg Végbélkúp Isk. Gy."/>
    <s v="6x"/>
    <x v="5"/>
    <n v="307"/>
    <x v="1"/>
  </r>
  <r>
    <s v="Miralgin Tabletta"/>
    <s v="20x"/>
    <x v="0"/>
    <n v="606"/>
    <x v="1"/>
  </r>
  <r>
    <s v="Neo Citran Por Felnőtteknek"/>
    <s v="10x"/>
    <x v="6"/>
    <n v="1049"/>
    <x v="0"/>
  </r>
  <r>
    <s v="Neo Citran Por Gyermekeknek"/>
    <s v="6x"/>
    <x v="6"/>
    <n v="659"/>
    <x v="1"/>
  </r>
  <r>
    <s v="Panadol Baby Szuszpenzió"/>
    <s v="100ml"/>
    <x v="2"/>
    <n v="599"/>
    <x v="0"/>
  </r>
  <r>
    <s v="Panadol Extra Filmtabletta"/>
    <s v="24x"/>
    <x v="2"/>
    <n v="740"/>
    <x v="1"/>
  </r>
  <r>
    <s v="Panadol Filmtabletta"/>
    <s v="24x"/>
    <x v="2"/>
    <n v="595"/>
    <x v="0"/>
  </r>
  <r>
    <s v="Panadol Rapide Filmtabletta"/>
    <s v="20x"/>
    <x v="2"/>
    <n v="591"/>
    <x v="1"/>
  </r>
  <r>
    <s v="Paracetamol Bp 500 Mg Tabletta"/>
    <s v="32x"/>
    <x v="7"/>
    <n v="276"/>
    <x v="1"/>
  </r>
  <r>
    <s v="Paramax Rapid 500 Mg Tabletta"/>
    <s v="10x"/>
    <x v="8"/>
    <n v="305"/>
    <x v="0"/>
  </r>
  <r>
    <s v="Rhinoval C Pezsgőtabletta"/>
    <s v="10x"/>
    <x v="3"/>
    <n v="621"/>
    <x v="1"/>
  </r>
  <r>
    <s v="Rubophen 500 Mg Tabletta"/>
    <s v="20x"/>
    <x v="9"/>
    <n v="548"/>
    <x v="0"/>
  </r>
  <r>
    <s v="Rubophen Szirup"/>
    <s v="100ml"/>
    <x v="9"/>
    <n v="636"/>
    <x v="1"/>
  </r>
  <r>
    <s v="Saridon Tabletta"/>
    <s v="10x"/>
    <x v="10"/>
    <n v="448"/>
    <x v="1"/>
  </r>
</pivotCacheRecords>
</file>

<file path=xl/pivotCache/pivotCacheRecords2.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56">
  <r>
    <s v="T0001"/>
    <x v="0"/>
    <n v="10"/>
    <n v="71319.199999999997"/>
    <n v="71319.199999999997"/>
    <n v="8558.3040000000001"/>
    <n v="79877.504000000001"/>
    <n v="101444.43008000001"/>
    <x v="0"/>
    <n v="1014444.3008000001"/>
    <s v="SONY "/>
    <n v="1"/>
  </r>
  <r>
    <s v="T0002"/>
    <x v="1"/>
    <n v="14"/>
    <n v="66480.800000000003"/>
    <n v="76452.92"/>
    <n v="9174.3503999999994"/>
    <n v="85627.270399999994"/>
    <n v="108746.63340799999"/>
    <x v="0"/>
    <n v="1522452.8677119999"/>
    <s v="XIAOMI"/>
    <n v="0.9"/>
  </r>
  <r>
    <s v="T0003"/>
    <x v="1"/>
    <n v="11"/>
    <n v="67236.800000000003"/>
    <n v="77322.319999999992"/>
    <n v="9278.6783999999989"/>
    <n v="86600.998399999997"/>
    <n v="109983.267968"/>
    <x v="0"/>
    <n v="1209815.947648"/>
    <s v="HUAWEI"/>
    <n v="1.1499999999999999"/>
  </r>
  <r>
    <s v="T0004"/>
    <x v="2"/>
    <n v="12"/>
    <n v="62398.400000000001"/>
    <n v="56158.560000000005"/>
    <n v="6739.0272000000004"/>
    <n v="62897.587200000009"/>
    <n v="79879.935744000017"/>
    <x v="0"/>
    <n v="958559.2289280002"/>
    <s v="SAMSUNG"/>
    <n v="1.05"/>
  </r>
  <r>
    <s v="T0005"/>
    <x v="1"/>
    <n v="11"/>
    <n v="71621.600000000006"/>
    <n v="82364.84"/>
    <n v="9883.7807999999986"/>
    <n v="92248.62079999999"/>
    <n v="117155.74841599999"/>
    <x v="0"/>
    <n v="1288713.2325759998"/>
    <m/>
    <m/>
  </r>
  <r>
    <s v="T0006"/>
    <x v="1"/>
    <n v="9"/>
    <n v="65734.25"/>
    <n v="75594.387499999997"/>
    <n v="9071.3264999999992"/>
    <n v="84665.713999999993"/>
    <n v="107525.45677999999"/>
    <x v="0"/>
    <n v="967729.11101999995"/>
    <m/>
    <m/>
  </r>
  <r>
    <s v="T0007"/>
    <x v="1"/>
    <n v="15"/>
    <n v="76913.600000000006"/>
    <n v="88450.64"/>
    <n v="10614.076799999999"/>
    <n v="99064.716799999995"/>
    <n v="125812.190336"/>
    <x v="1"/>
    <n v="1887182.8550400001"/>
    <m/>
    <m/>
  </r>
  <r>
    <s v="T0008"/>
    <x v="3"/>
    <n v="12"/>
    <n v="70695.5"/>
    <n v="74230.275000000009"/>
    <n v="8907.6329999999998"/>
    <n v="83137.90800000001"/>
    <n v="105585.14316000002"/>
    <x v="0"/>
    <n v="1267021.7179200002"/>
    <m/>
    <m/>
  </r>
  <r>
    <s v="T0009"/>
    <x v="3"/>
    <n v="14"/>
    <n v="83717.600000000006"/>
    <n v="87903.48000000001"/>
    <n v="10548.417600000001"/>
    <n v="98451.897600000011"/>
    <n v="125033.90995200002"/>
    <x v="1"/>
    <n v="1750474.7393280002"/>
    <m/>
    <m/>
  </r>
  <r>
    <s v="T0010"/>
    <x v="3"/>
    <n v="10"/>
    <n v="78879.199999999997"/>
    <n v="82823.16"/>
    <n v="9938.7792000000009"/>
    <n v="92761.939200000008"/>
    <n v="117807.66278400001"/>
    <x v="0"/>
    <n v="1178076.6278400002"/>
    <m/>
    <m/>
  </r>
  <r>
    <s v="T0011"/>
    <x v="2"/>
    <n v="11"/>
    <n v="70412"/>
    <n v="63370.8"/>
    <n v="7604.4960000000001"/>
    <n v="70975.296000000002"/>
    <n v="90138.625920000006"/>
    <x v="0"/>
    <n v="991524.88512000011"/>
    <m/>
    <m/>
  </r>
  <r>
    <s v="T0012"/>
    <x v="3"/>
    <n v="13"/>
    <n v="66934.399999999994"/>
    <n v="70281.119999999995"/>
    <n v="8433.7343999999994"/>
    <n v="78714.854399999997"/>
    <n v="99967.865087999991"/>
    <x v="0"/>
    <n v="1299582.246144"/>
    <m/>
    <m/>
  </r>
  <r>
    <s v="T0013"/>
    <x v="3"/>
    <n v="16"/>
    <n v="96267.199999999997"/>
    <n v="101080.56"/>
    <n v="12129.6672"/>
    <n v="113210.22719999999"/>
    <n v="143776.98854399999"/>
    <x v="1"/>
    <n v="2300431.8167039999"/>
    <m/>
    <m/>
  </r>
  <r>
    <s v="T0014"/>
    <x v="3"/>
    <n v="19"/>
    <n v="91428.799999999988"/>
    <n v="96000.239999999991"/>
    <n v="11520.028799999998"/>
    <n v="107520.26879999999"/>
    <n v="136550.74137599999"/>
    <x v="1"/>
    <n v="2594464.0861439998"/>
    <m/>
    <m/>
  </r>
  <r>
    <s v="T0015"/>
    <x v="1"/>
    <n v="15"/>
    <n v="67690.399999999994"/>
    <n v="77843.959999999992"/>
    <n v="9341.2751999999982"/>
    <n v="87185.235199999996"/>
    <n v="110725.248704"/>
    <x v="0"/>
    <n v="1660878.7305600001"/>
    <m/>
    <m/>
  </r>
  <r>
    <s v="T0016"/>
    <x v="0"/>
    <n v="13"/>
    <n v="63655.25"/>
    <n v="63655.25"/>
    <n v="7638.63"/>
    <n v="71293.88"/>
    <n v="90543.227600000013"/>
    <x v="0"/>
    <n v="1177061.9588000001"/>
    <m/>
    <m/>
  </r>
  <r>
    <s v="T0017"/>
    <x v="0"/>
    <n v="16"/>
    <n v="71016.800000000003"/>
    <n v="71016.800000000003"/>
    <n v="8522.0159999999996"/>
    <n v="79538.816000000006"/>
    <n v="101014.29632000001"/>
    <x v="0"/>
    <n v="1616228.7411200001"/>
    <m/>
    <m/>
  </r>
  <r>
    <s v="T0018"/>
    <x v="1"/>
    <n v="17"/>
    <n v="66178.399999999994"/>
    <n v="76105.159999999989"/>
    <n v="9132.6191999999992"/>
    <n v="85237.77919999999"/>
    <n v="108251.97958399999"/>
    <x v="0"/>
    <n v="1840283.6529279999"/>
    <m/>
    <m/>
  </r>
  <r>
    <s v="T0019"/>
    <x v="0"/>
    <n v="18"/>
    <n v="86590.399999999994"/>
    <n v="86590.399999999994"/>
    <n v="10390.847999999998"/>
    <n v="96981.247999999992"/>
    <n v="123166.18496"/>
    <x v="0"/>
    <n v="2216991.3292800002"/>
    <m/>
    <m/>
  </r>
  <r>
    <s v="T0020"/>
    <x v="0"/>
    <n v="10"/>
    <n v="81752"/>
    <n v="81752"/>
    <n v="9810.24"/>
    <n v="91562.240000000005"/>
    <n v="116284.0448"/>
    <x v="0"/>
    <n v="1162840.4480000001"/>
    <m/>
    <m/>
  </r>
  <r>
    <s v="T0021"/>
    <x v="1"/>
    <n v="14"/>
    <n v="79332.800000000003"/>
    <n v="91232.72"/>
    <n v="10947.9264"/>
    <n v="102180.6464"/>
    <n v="129769.42092799999"/>
    <x v="1"/>
    <n v="1816771.8929919999"/>
    <m/>
    <m/>
  </r>
  <r>
    <s v="T0022"/>
    <x v="1"/>
    <n v="16"/>
    <n v="74494.399999999994"/>
    <n v="85668.559999999983"/>
    <n v="10280.227199999998"/>
    <n v="95948.787199999977"/>
    <n v="121854.95974399998"/>
    <x v="0"/>
    <n v="1949679.3559039996"/>
    <m/>
    <m/>
  </r>
  <r>
    <s v="T0023"/>
    <x v="1"/>
    <n v="12"/>
    <n v="84114.5"/>
    <n v="96731.674999999988"/>
    <n v="11607.800999999998"/>
    <n v="108339.47599999998"/>
    <n v="137591.13451999996"/>
    <x v="1"/>
    <n v="1651093.6142399996"/>
    <m/>
    <m/>
  </r>
  <r>
    <s v="T0024"/>
    <x v="0"/>
    <n v="10"/>
    <n v="73889.600000000006"/>
    <n v="73889.600000000006"/>
    <n v="8866.7520000000004"/>
    <n v="82756.352000000014"/>
    <n v="105100.56704000002"/>
    <x v="0"/>
    <n v="1051005.6704000002"/>
    <m/>
    <m/>
  </r>
  <r>
    <s v="T0025"/>
    <x v="0"/>
    <n v="15"/>
    <n v="74040.800000000003"/>
    <n v="74040.800000000003"/>
    <n v="8884.8960000000006"/>
    <n v="82925.695999999996"/>
    <n v="105315.63391999999"/>
    <x v="0"/>
    <n v="1579734.5088"/>
    <m/>
    <m/>
  </r>
  <r>
    <s v="T0026"/>
    <x v="0"/>
    <n v="14"/>
    <n v="69202.399999999994"/>
    <n v="69202.399999999994"/>
    <n v="8304.2879999999986"/>
    <n v="77506.687999999995"/>
    <n v="98433.493759999998"/>
    <x v="0"/>
    <n v="1378068.91264"/>
    <m/>
    <m/>
  </r>
  <r>
    <s v="T0027"/>
    <x v="2"/>
    <n v="17"/>
    <n v="87346.4"/>
    <n v="78611.759999999995"/>
    <n v="9433.4111999999986"/>
    <n v="88045.171199999997"/>
    <n v="111817.367424"/>
    <x v="0"/>
    <n v="1900895.246208"/>
    <m/>
    <m/>
  </r>
  <r>
    <s v="T0028"/>
    <x v="0"/>
    <n v="19"/>
    <n v="82508"/>
    <n v="82508"/>
    <n v="9900.9599999999991"/>
    <n v="92408.959999999992"/>
    <n v="117359.3792"/>
    <x v="0"/>
    <n v="2229828.2047999999"/>
    <m/>
    <m/>
  </r>
  <r>
    <s v="T0029"/>
    <x v="0"/>
    <n v="16"/>
    <n v="93214.85"/>
    <n v="93214.85"/>
    <n v="11185.782000000001"/>
    <n v="104400.63200000001"/>
    <n v="132588.80264000001"/>
    <x v="1"/>
    <n v="2121420.8422400001"/>
    <m/>
    <m/>
  </r>
  <r>
    <s v="T0030"/>
    <x v="0"/>
    <n v="14"/>
    <n v="85834.4"/>
    <n v="85834.4"/>
    <n v="10300.127999999999"/>
    <n v="96134.527999999991"/>
    <n v="122090.85055999999"/>
    <x v="0"/>
    <n v="1709271.90784"/>
    <m/>
    <m/>
  </r>
  <r>
    <s v="T0031"/>
    <x v="1"/>
    <n v="12"/>
    <n v="115016"/>
    <n v="132268.4"/>
    <n v="15872.207999999999"/>
    <n v="148140.60800000001"/>
    <n v="188138.57216000001"/>
    <x v="1"/>
    <n v="2257662.8659200002"/>
    <m/>
    <m/>
  </r>
  <r>
    <s v="T0032"/>
    <x v="1"/>
    <n v="10"/>
    <n v="105641.60000000001"/>
    <n v="121487.84"/>
    <n v="14578.540799999999"/>
    <n v="136066.38079999998"/>
    <n v="172804.30361599999"/>
    <x v="1"/>
    <n v="1728043.0361599999"/>
    <m/>
    <m/>
  </r>
  <r>
    <s v="T0033"/>
    <x v="1"/>
    <n v="12"/>
    <n v="100803.2"/>
    <n v="115923.68"/>
    <n v="13910.841599999998"/>
    <n v="129834.52159999999"/>
    <n v="164889.842432"/>
    <x v="1"/>
    <n v="1978678.1091840002"/>
    <m/>
    <m/>
  </r>
  <r>
    <s v="T0034"/>
    <x v="2"/>
    <n v="13"/>
    <n v="60850"/>
    <n v="54765"/>
    <n v="6571.8"/>
    <n v="61336.800000000003"/>
    <n v="77897.736000000004"/>
    <x v="0"/>
    <n v="1012670.5680000001"/>
    <m/>
    <m/>
  </r>
  <r>
    <s v="T0035"/>
    <x v="1"/>
    <n v="10"/>
    <n v="102500"/>
    <n v="117874.99999999999"/>
    <n v="14144.999999999998"/>
    <n v="132019.99999999997"/>
    <n v="167665.39999999997"/>
    <x v="1"/>
    <n v="1676653.9999999995"/>
    <m/>
    <m/>
  </r>
  <r>
    <s v="T0036"/>
    <x v="1"/>
    <n v="12"/>
    <n v="141000"/>
    <n v="162150"/>
    <n v="19458"/>
    <n v="181608"/>
    <n v="230642.16"/>
    <x v="1"/>
    <n v="2767705.92"/>
    <m/>
    <m/>
  </r>
  <r>
    <s v="T0037"/>
    <x v="1"/>
    <n v="10"/>
    <n v="134000"/>
    <n v="154100"/>
    <n v="18492"/>
    <n v="172592"/>
    <n v="219191.84"/>
    <x v="1"/>
    <n v="2191918.4"/>
    <m/>
    <m/>
  </r>
  <r>
    <s v="T0038"/>
    <x v="3"/>
    <n v="11"/>
    <n v="72982.399999999994"/>
    <n v="76631.520000000004"/>
    <n v="9195.7824000000001"/>
    <n v="85827.3024"/>
    <n v="109000.674048"/>
    <x v="0"/>
    <n v="1199007.4145279999"/>
    <m/>
    <m/>
  </r>
  <r>
    <s v="T0039"/>
    <x v="2"/>
    <n v="12"/>
    <n v="68144"/>
    <n v="61329.599999999999"/>
    <n v="7359.5519999999997"/>
    <n v="68689.152000000002"/>
    <n v="87235.223039999997"/>
    <x v="0"/>
    <n v="1046822.6764799999"/>
    <m/>
    <m/>
  </r>
  <r>
    <s v="T0040"/>
    <x v="3"/>
    <n v="17"/>
    <n v="80693.600000000006"/>
    <n v="84728.280000000013"/>
    <n v="10167.393600000001"/>
    <n v="94895.673600000009"/>
    <n v="120517.50547200002"/>
    <x v="0"/>
    <n v="2048797.5930240003"/>
    <m/>
    <m/>
  </r>
  <r>
    <s v="T0041"/>
    <x v="3"/>
    <n v="10"/>
    <n v="77471.149999999994"/>
    <n v="81344.707500000004"/>
    <n v="9761.3649000000005"/>
    <n v="91106.072400000005"/>
    <n v="115704.71194800001"/>
    <x v="0"/>
    <n v="1157047.1194800001"/>
    <m/>
    <m/>
  </r>
  <r>
    <s v="T0042"/>
    <x v="2"/>
    <n v="13"/>
    <n v="99000"/>
    <n v="89100"/>
    <n v="10692"/>
    <n v="99792"/>
    <n v="126735.84"/>
    <x v="1"/>
    <n v="1647565.92"/>
    <m/>
    <m/>
  </r>
  <r>
    <s v="T0043"/>
    <x v="3"/>
    <n v="14"/>
    <n v="95662.399999999994"/>
    <n v="100445.52"/>
    <n v="12053.4624"/>
    <n v="112498.98240000001"/>
    <n v="142873.70764800001"/>
    <x v="1"/>
    <n v="2000231.9070720002"/>
    <m/>
    <m/>
  </r>
  <r>
    <s v="T0044"/>
    <x v="3"/>
    <n v="11"/>
    <n v="113000"/>
    <n v="118650"/>
    <n v="14238"/>
    <n v="132888"/>
    <n v="168767.76"/>
    <x v="1"/>
    <n v="1856445.36"/>
    <m/>
    <m/>
  </r>
  <r>
    <s v="T0045"/>
    <x v="0"/>
    <n v="16"/>
    <n v="106000"/>
    <n v="106000"/>
    <n v="12720"/>
    <n v="118720"/>
    <n v="150774.39999999999"/>
    <x v="1"/>
    <n v="2412390.3999999999"/>
    <m/>
    <m/>
  </r>
  <r>
    <s v="T0046"/>
    <x v="0"/>
    <n v="11"/>
    <n v="76308.800000000003"/>
    <n v="76308.800000000003"/>
    <n v="9157.0560000000005"/>
    <n v="85465.856"/>
    <n v="108541.63712"/>
    <x v="0"/>
    <n v="1193958.00832"/>
    <m/>
    <m/>
  </r>
  <r>
    <s v="T0047"/>
    <x v="0"/>
    <n v="15"/>
    <n v="71470.399999999994"/>
    <n v="71470.399999999994"/>
    <n v="8576.4479999999985"/>
    <n v="80046.847999999998"/>
    <n v="101659.49696"/>
    <x v="0"/>
    <n v="1524892.4544000002"/>
    <m/>
    <m/>
  </r>
  <r>
    <s v="T0048"/>
    <x v="0"/>
    <n v="12"/>
    <n v="80542.399999999994"/>
    <n v="80542.399999999994"/>
    <n v="9665.0879999999997"/>
    <n v="90207.487999999998"/>
    <n v="114563.50976"/>
    <x v="0"/>
    <n v="1374762.1171200001"/>
    <m/>
    <m/>
  </r>
  <r>
    <s v="T0049"/>
    <x v="1"/>
    <n v="10"/>
    <n v="75704"/>
    <n v="87059.599999999991"/>
    <n v="10447.151999999998"/>
    <n v="97506.751999999993"/>
    <n v="123833.57504"/>
    <x v="0"/>
    <n v="1238335.7504"/>
    <m/>
    <m/>
  </r>
  <r>
    <s v="T0050"/>
    <x v="2"/>
    <n v="13"/>
    <n v="103373.6"/>
    <n v="93036.24"/>
    <n v="11164.3488"/>
    <n v="104200.5888"/>
    <n v="132334.747776"/>
    <x v="1"/>
    <n v="1720351.7210880001"/>
    <m/>
    <m/>
  </r>
  <r>
    <s v="T0051"/>
    <x v="1"/>
    <n v="18"/>
    <n v="73568.649999999994"/>
    <n v="84603.94749999998"/>
    <n v="10152.473699999997"/>
    <n v="94756.421199999982"/>
    <n v="120340.65492399997"/>
    <x v="0"/>
    <n v="2166131.7886319994"/>
    <m/>
    <m/>
  </r>
  <r>
    <s v="T0052"/>
    <x v="1"/>
    <n v="12"/>
    <n v="74343.199999999997"/>
    <n v="85494.68"/>
    <n v="10259.361599999998"/>
    <n v="95754.041599999997"/>
    <n v="121607.632832"/>
    <x v="0"/>
    <n v="1459291.5939839999"/>
    <m/>
    <m/>
  </r>
  <r>
    <s v="T0053"/>
    <x v="3"/>
    <n v="10"/>
    <n v="69504.800000000003"/>
    <n v="72980.040000000008"/>
    <n v="8757.604800000001"/>
    <n v="81737.644800000009"/>
    <n v="103806.80889600002"/>
    <x v="0"/>
    <n v="1038068.0889600002"/>
    <m/>
    <m/>
  </r>
  <r>
    <s v="T0054"/>
    <x v="3"/>
    <n v="17"/>
    <n v="105036.79999999999"/>
    <n v="110288.64"/>
    <n v="13234.6368"/>
    <n v="123523.27679999999"/>
    <n v="156874.56153599999"/>
    <x v="1"/>
    <n v="2666867.546112"/>
    <m/>
    <m/>
  </r>
  <r>
    <s v="T0055"/>
    <x v="2"/>
    <n v="15"/>
    <n v="100198.39999999999"/>
    <n v="90178.559999999998"/>
    <n v="10821.4272"/>
    <n v="100999.9872"/>
    <n v="128269.98374400001"/>
    <x v="1"/>
    <n v="1924049.7561600001"/>
    <m/>
    <m/>
  </r>
  <r>
    <s v="T0056"/>
    <x v="3"/>
    <n v="11"/>
    <n v="79635.199999999997"/>
    <n v="83616.960000000006"/>
    <n v="10034.0352"/>
    <n v="93650.995200000005"/>
    <n v="118936.76390400001"/>
    <x v="0"/>
    <n v="1308304.402944"/>
    <m/>
    <m/>
  </r>
</pivotCacheRecords>
</file>

<file path=xl/pivotCache/pivotCacheRecords3.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41">
  <r>
    <x v="0"/>
    <x v="0"/>
    <x v="0"/>
    <n v="7100"/>
  </r>
  <r>
    <x v="1"/>
    <x v="1"/>
    <x v="1"/>
    <n v="5700"/>
  </r>
  <r>
    <x v="0"/>
    <x v="2"/>
    <x v="2"/>
    <n v="3800"/>
  </r>
  <r>
    <x v="2"/>
    <x v="3"/>
    <x v="0"/>
    <n v="3200"/>
  </r>
  <r>
    <x v="3"/>
    <x v="2"/>
    <x v="0"/>
    <n v="7900"/>
  </r>
  <r>
    <x v="4"/>
    <x v="0"/>
    <x v="1"/>
    <n v="5600"/>
  </r>
  <r>
    <x v="1"/>
    <x v="2"/>
    <x v="0"/>
    <n v="8300"/>
  </r>
  <r>
    <x v="0"/>
    <x v="0"/>
    <x v="0"/>
    <n v="6600"/>
  </r>
  <r>
    <x v="2"/>
    <x v="1"/>
    <x v="1"/>
    <n v="3800"/>
  </r>
  <r>
    <x v="4"/>
    <x v="3"/>
    <x v="1"/>
    <n v="4000"/>
  </r>
  <r>
    <x v="2"/>
    <x v="3"/>
    <x v="1"/>
    <n v="4900"/>
  </r>
  <r>
    <x v="5"/>
    <x v="2"/>
    <x v="0"/>
    <n v="3400"/>
  </r>
  <r>
    <x v="5"/>
    <x v="2"/>
    <x v="3"/>
    <n v="4000"/>
  </r>
  <r>
    <x v="3"/>
    <x v="1"/>
    <x v="0"/>
    <n v="6600"/>
  </r>
  <r>
    <x v="5"/>
    <x v="1"/>
    <x v="0"/>
    <n v="6900"/>
  </r>
  <r>
    <x v="2"/>
    <x v="4"/>
    <x v="0"/>
    <n v="4400"/>
  </r>
  <r>
    <x v="2"/>
    <x v="1"/>
    <x v="3"/>
    <n v="3300"/>
  </r>
  <r>
    <x v="4"/>
    <x v="4"/>
    <x v="1"/>
    <n v="5900"/>
  </r>
  <r>
    <x v="0"/>
    <x v="2"/>
    <x v="3"/>
    <n v="5800"/>
  </r>
  <r>
    <x v="3"/>
    <x v="3"/>
    <x v="3"/>
    <n v="4800"/>
  </r>
  <r>
    <x v="5"/>
    <x v="2"/>
    <x v="1"/>
    <n v="3400"/>
  </r>
  <r>
    <x v="1"/>
    <x v="0"/>
    <x v="0"/>
    <n v="3300"/>
  </r>
  <r>
    <x v="4"/>
    <x v="4"/>
    <x v="2"/>
    <n v="6100"/>
  </r>
  <r>
    <x v="4"/>
    <x v="2"/>
    <x v="2"/>
    <n v="4800"/>
  </r>
  <r>
    <x v="1"/>
    <x v="3"/>
    <x v="3"/>
    <n v="4800"/>
  </r>
  <r>
    <x v="1"/>
    <x v="2"/>
    <x v="2"/>
    <n v="8000"/>
  </r>
  <r>
    <x v="0"/>
    <x v="1"/>
    <x v="0"/>
    <n v="7200"/>
  </r>
  <r>
    <x v="2"/>
    <x v="2"/>
    <x v="2"/>
    <n v="8200"/>
  </r>
  <r>
    <x v="4"/>
    <x v="0"/>
    <x v="3"/>
    <n v="4600"/>
  </r>
  <r>
    <x v="2"/>
    <x v="4"/>
    <x v="3"/>
    <n v="3300"/>
  </r>
  <r>
    <x v="5"/>
    <x v="1"/>
    <x v="3"/>
    <n v="3200"/>
  </r>
  <r>
    <x v="2"/>
    <x v="2"/>
    <x v="3"/>
    <n v="5200"/>
  </r>
  <r>
    <x v="1"/>
    <x v="2"/>
    <x v="1"/>
    <n v="3600"/>
  </r>
  <r>
    <x v="4"/>
    <x v="4"/>
    <x v="0"/>
    <n v="4100"/>
  </r>
  <r>
    <x v="0"/>
    <x v="4"/>
    <x v="3"/>
    <n v="8500"/>
  </r>
  <r>
    <x v="1"/>
    <x v="3"/>
    <x v="2"/>
    <n v="4500"/>
  </r>
  <r>
    <x v="1"/>
    <x v="1"/>
    <x v="3"/>
    <n v="4700"/>
  </r>
  <r>
    <x v="3"/>
    <x v="0"/>
    <x v="0"/>
    <n v="7900"/>
  </r>
  <r>
    <x v="4"/>
    <x v="0"/>
    <x v="1"/>
    <n v="4800"/>
  </r>
  <r>
    <x v="5"/>
    <x v="4"/>
    <x v="1"/>
    <n v="3900"/>
  </r>
  <r>
    <x v="2"/>
    <x v="1"/>
    <x v="0"/>
    <n v="3100"/>
  </r>
</pivotCacheRecords>
</file>

<file path=xl/pivotCache/pivotCacheRecords4.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41">
  <r>
    <x v="0"/>
    <x v="0"/>
    <x v="0"/>
    <n v="7100"/>
  </r>
  <r>
    <x v="1"/>
    <x v="1"/>
    <x v="1"/>
    <n v="5700"/>
  </r>
  <r>
    <x v="0"/>
    <x v="2"/>
    <x v="2"/>
    <n v="3800"/>
  </r>
  <r>
    <x v="2"/>
    <x v="3"/>
    <x v="0"/>
    <n v="3200"/>
  </r>
  <r>
    <x v="3"/>
    <x v="2"/>
    <x v="0"/>
    <n v="7900"/>
  </r>
  <r>
    <x v="4"/>
    <x v="0"/>
    <x v="1"/>
    <n v="5600"/>
  </r>
  <r>
    <x v="1"/>
    <x v="2"/>
    <x v="0"/>
    <n v="8300"/>
  </r>
  <r>
    <x v="0"/>
    <x v="0"/>
    <x v="0"/>
    <n v="6600"/>
  </r>
  <r>
    <x v="2"/>
    <x v="1"/>
    <x v="1"/>
    <n v="3800"/>
  </r>
  <r>
    <x v="4"/>
    <x v="3"/>
    <x v="1"/>
    <n v="4000"/>
  </r>
  <r>
    <x v="2"/>
    <x v="3"/>
    <x v="1"/>
    <n v="4900"/>
  </r>
  <r>
    <x v="5"/>
    <x v="2"/>
    <x v="0"/>
    <n v="3400"/>
  </r>
  <r>
    <x v="5"/>
    <x v="2"/>
    <x v="3"/>
    <n v="4000"/>
  </r>
  <r>
    <x v="3"/>
    <x v="1"/>
    <x v="0"/>
    <n v="6600"/>
  </r>
  <r>
    <x v="5"/>
    <x v="1"/>
    <x v="0"/>
    <n v="6900"/>
  </r>
  <r>
    <x v="2"/>
    <x v="4"/>
    <x v="0"/>
    <n v="4400"/>
  </r>
  <r>
    <x v="2"/>
    <x v="1"/>
    <x v="3"/>
    <n v="3300"/>
  </r>
  <r>
    <x v="4"/>
    <x v="4"/>
    <x v="1"/>
    <n v="5900"/>
  </r>
  <r>
    <x v="0"/>
    <x v="2"/>
    <x v="3"/>
    <n v="5800"/>
  </r>
  <r>
    <x v="3"/>
    <x v="3"/>
    <x v="3"/>
    <n v="4800"/>
  </r>
  <r>
    <x v="5"/>
    <x v="2"/>
    <x v="1"/>
    <n v="3400"/>
  </r>
  <r>
    <x v="1"/>
    <x v="0"/>
    <x v="0"/>
    <n v="3300"/>
  </r>
  <r>
    <x v="4"/>
    <x v="4"/>
    <x v="2"/>
    <n v="6100"/>
  </r>
  <r>
    <x v="4"/>
    <x v="2"/>
    <x v="2"/>
    <n v="4800"/>
  </r>
  <r>
    <x v="1"/>
    <x v="3"/>
    <x v="3"/>
    <n v="4800"/>
  </r>
  <r>
    <x v="1"/>
    <x v="2"/>
    <x v="2"/>
    <n v="8000"/>
  </r>
  <r>
    <x v="0"/>
    <x v="1"/>
    <x v="0"/>
    <n v="7200"/>
  </r>
  <r>
    <x v="2"/>
    <x v="2"/>
    <x v="2"/>
    <n v="8200"/>
  </r>
  <r>
    <x v="4"/>
    <x v="0"/>
    <x v="3"/>
    <n v="4600"/>
  </r>
  <r>
    <x v="2"/>
    <x v="4"/>
    <x v="3"/>
    <n v="3300"/>
  </r>
  <r>
    <x v="5"/>
    <x v="1"/>
    <x v="3"/>
    <n v="3200"/>
  </r>
  <r>
    <x v="2"/>
    <x v="2"/>
    <x v="3"/>
    <n v="5200"/>
  </r>
  <r>
    <x v="1"/>
    <x v="2"/>
    <x v="1"/>
    <n v="3600"/>
  </r>
  <r>
    <x v="4"/>
    <x v="4"/>
    <x v="0"/>
    <n v="4100"/>
  </r>
  <r>
    <x v="0"/>
    <x v="4"/>
    <x v="3"/>
    <n v="8500"/>
  </r>
  <r>
    <x v="1"/>
    <x v="3"/>
    <x v="2"/>
    <n v="4500"/>
  </r>
  <r>
    <x v="1"/>
    <x v="1"/>
    <x v="3"/>
    <n v="4700"/>
  </r>
  <r>
    <x v="3"/>
    <x v="0"/>
    <x v="0"/>
    <n v="7900"/>
  </r>
  <r>
    <x v="4"/>
    <x v="0"/>
    <x v="1"/>
    <n v="4800"/>
  </r>
  <r>
    <x v="5"/>
    <x v="4"/>
    <x v="1"/>
    <n v="3900"/>
  </r>
  <r>
    <x v="2"/>
    <x v="1"/>
    <x v="0"/>
    <n v="3100"/>
  </r>
</pivotCacheRecords>
</file>

<file path=xl/pivotCache/pivotCacheRecords5.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40">
  <r>
    <x v="0"/>
    <x v="0"/>
    <n v="152392.57999999999"/>
    <x v="0"/>
  </r>
  <r>
    <x v="1"/>
    <x v="1"/>
    <n v="158127.70000000001"/>
    <x v="1"/>
  </r>
  <r>
    <x v="0"/>
    <x v="2"/>
    <n v="52392.58"/>
    <x v="0"/>
  </r>
  <r>
    <x v="0"/>
    <x v="2"/>
    <n v="52392.58"/>
    <x v="0"/>
  </r>
  <r>
    <x v="0"/>
    <x v="0"/>
    <n v="114458.75"/>
    <x v="2"/>
  </r>
  <r>
    <x v="0"/>
    <x v="3"/>
    <n v="158127.70000000001"/>
    <x v="1"/>
  </r>
  <r>
    <x v="0"/>
    <x v="1"/>
    <n v="94259.4"/>
    <x v="3"/>
  </r>
  <r>
    <x v="1"/>
    <x v="4"/>
    <n v="114458.75"/>
    <x v="2"/>
  </r>
  <r>
    <x v="0"/>
    <x v="3"/>
    <n v="114458.75"/>
    <x v="2"/>
  </r>
  <r>
    <x v="1"/>
    <x v="5"/>
    <n v="52392.58"/>
    <x v="0"/>
  </r>
  <r>
    <x v="1"/>
    <x v="5"/>
    <n v="114458.75"/>
    <x v="2"/>
  </r>
  <r>
    <x v="2"/>
    <x v="0"/>
    <n v="158127.70000000001"/>
    <x v="1"/>
  </r>
  <r>
    <x v="1"/>
    <x v="1"/>
    <n v="52392.58"/>
    <x v="0"/>
  </r>
  <r>
    <x v="1"/>
    <x v="2"/>
    <n v="158127.70000000001"/>
    <x v="1"/>
  </r>
  <r>
    <x v="0"/>
    <x v="2"/>
    <n v="94259.4"/>
    <x v="3"/>
  </r>
  <r>
    <x v="0"/>
    <x v="0"/>
    <n v="111013.24"/>
    <x v="4"/>
  </r>
  <r>
    <x v="0"/>
    <x v="3"/>
    <n v="94259.4"/>
    <x v="3"/>
  </r>
  <r>
    <x v="1"/>
    <x v="1"/>
    <n v="94259.4"/>
    <x v="3"/>
  </r>
  <r>
    <x v="1"/>
    <x v="4"/>
    <n v="111013.24"/>
    <x v="4"/>
  </r>
  <r>
    <x v="1"/>
    <x v="3"/>
    <n v="52392.58"/>
    <x v="0"/>
  </r>
  <r>
    <x v="2"/>
    <x v="5"/>
    <n v="114458.75"/>
    <x v="2"/>
  </r>
  <r>
    <x v="2"/>
    <x v="5"/>
    <n v="114458.75"/>
    <x v="2"/>
  </r>
  <r>
    <x v="1"/>
    <x v="1"/>
    <n v="52392.58"/>
    <x v="0"/>
  </r>
  <r>
    <x v="2"/>
    <x v="2"/>
    <n v="94259.4"/>
    <x v="3"/>
  </r>
  <r>
    <x v="2"/>
    <x v="2"/>
    <n v="94259.4"/>
    <x v="3"/>
  </r>
  <r>
    <x v="0"/>
    <x v="0"/>
    <n v="52392.58"/>
    <x v="0"/>
  </r>
  <r>
    <x v="1"/>
    <x v="3"/>
    <n v="111013.24"/>
    <x v="4"/>
  </r>
  <r>
    <x v="2"/>
    <x v="4"/>
    <n v="114458.75"/>
    <x v="2"/>
  </r>
  <r>
    <x v="0"/>
    <x v="5"/>
    <n v="52392.58"/>
    <x v="0"/>
  </r>
  <r>
    <x v="0"/>
    <x v="1"/>
    <n v="114458.75"/>
    <x v="2"/>
  </r>
  <r>
    <x v="0"/>
    <x v="2"/>
    <n v="114458.75"/>
    <x v="2"/>
  </r>
  <r>
    <x v="0"/>
    <x v="0"/>
    <n v="114458.75"/>
    <x v="2"/>
  </r>
  <r>
    <x v="0"/>
    <x v="3"/>
    <n v="52392.58"/>
    <x v="0"/>
  </r>
  <r>
    <x v="1"/>
    <x v="4"/>
    <n v="111013.24"/>
    <x v="4"/>
  </r>
  <r>
    <x v="2"/>
    <x v="4"/>
    <n v="114458.75"/>
    <x v="2"/>
  </r>
  <r>
    <x v="1"/>
    <x v="5"/>
    <n v="52392.58"/>
    <x v="0"/>
  </r>
  <r>
    <x v="2"/>
    <x v="1"/>
    <n v="52392.58"/>
    <x v="0"/>
  </r>
  <r>
    <x v="1"/>
    <x v="2"/>
    <n v="52392.58"/>
    <x v="0"/>
  </r>
  <r>
    <x v="2"/>
    <x v="0"/>
    <n v="94259.4"/>
    <x v="3"/>
  </r>
  <r>
    <x v="0"/>
    <x v="3"/>
    <n v="94259.4"/>
    <x v="3"/>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4.xml"/></Relationships>
</file>

<file path=xl/pivotTables/_rels/pivotTable5.xml.rels><?xml version="1.0" encoding="UTF-8" standalone="yes"?>
<Relationships xmlns="http://schemas.openxmlformats.org/package/2006/relationships"><Relationship Id="rId1" Type="http://schemas.openxmlformats.org/officeDocument/2006/relationships/pivotCacheDefinition" Target="../pivotCache/pivotCacheDefinition4.xml"/></Relationships>
</file>

<file path=xl/pivotTables/_rels/pivotTable6.xml.rels><?xml version="1.0" encoding="UTF-8" standalone="yes"?>
<Relationships xmlns="http://schemas.openxmlformats.org/package/2006/relationships"><Relationship Id="rId1" Type="http://schemas.openxmlformats.org/officeDocument/2006/relationships/pivotCacheDefinition" Target="../pivotCache/pivotCacheDefinition5.xml"/></Relationships>
</file>

<file path=xl/pivotTables/_rels/pivotTable7.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8.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9.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F4A87335-52B0-4714-BFF4-B65B73B31F18}" name="Kimutatás2" cacheId="2" applyNumberFormats="0" applyBorderFormats="0" applyFontFormats="0" applyPatternFormats="0" applyAlignmentFormats="0" applyWidthHeightFormats="1" dataCaption="Értékek" updatedVersion="6" minRefreshableVersion="3" itemPrintTitles="1" createdVersion="6" indent="0" compact="0" compactData="0" multipleFieldFilters="0">
  <location ref="F24:M30" firstHeaderRow="1" firstDataRow="2" firstDataCol="1"/>
  <pivotFields count="4">
    <pivotField axis="axisCol" compact="0" outline="0" showAll="0" defaultSubtotal="0">
      <items count="6">
        <item x="3"/>
        <item x="1"/>
        <item x="5"/>
        <item x="4"/>
        <item x="2"/>
        <item x="0"/>
      </items>
    </pivotField>
    <pivotField compact="0" outline="0" showAll="0" defaultSubtotal="0"/>
    <pivotField axis="axisRow" compact="0" outline="0" showAll="0" defaultSubtotal="0">
      <items count="4">
        <item x="1"/>
        <item x="0"/>
        <item x="3"/>
        <item x="2"/>
      </items>
    </pivotField>
    <pivotField dataField="1" compact="0" numFmtId="1" outline="0" showAll="0" defaultSubtotal="0"/>
  </pivotFields>
  <rowFields count="1">
    <field x="2"/>
  </rowFields>
  <rowItems count="5">
    <i>
      <x/>
    </i>
    <i>
      <x v="1"/>
    </i>
    <i>
      <x v="2"/>
    </i>
    <i>
      <x v="3"/>
    </i>
    <i t="grand">
      <x/>
    </i>
  </rowItems>
  <colFields count="1">
    <field x="0"/>
  </colFields>
  <colItems count="7">
    <i>
      <x/>
    </i>
    <i>
      <x v="1"/>
    </i>
    <i>
      <x v="2"/>
    </i>
    <i>
      <x v="3"/>
    </i>
    <i>
      <x v="4"/>
    </i>
    <i>
      <x v="5"/>
    </i>
    <i t="grand">
      <x/>
    </i>
  </colItems>
  <dataFields count="1">
    <dataField name="Összeg / Ár" fld="3" baseField="0" baseItem="0" numFmtId="165"/>
  </dataFields>
  <pivotTableStyleInfo name="PivotStyleLight21"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E4610CFB-2A78-4C2D-A3DF-A1B56A61CE15}" name="Kimutatás1" cacheId="2" applyNumberFormats="0" applyBorderFormats="0" applyFontFormats="0" applyPatternFormats="0" applyAlignmentFormats="0" applyWidthHeightFormats="1" dataCaption="Értékek" updatedVersion="6" minRefreshableVersion="3" itemPrintTitles="1" createdVersion="6" indent="0" compact="0" outline="1" outlineData="1" compactData="0" multipleFieldFilters="0">
  <location ref="F9:K17" firstHeaderRow="1" firstDataRow="2" firstDataCol="1"/>
  <pivotFields count="4">
    <pivotField axis="axisRow" compact="0" showAll="0" defaultSubtotal="0">
      <items count="6">
        <item x="3"/>
        <item x="1"/>
        <item x="5"/>
        <item x="4"/>
        <item x="2"/>
        <item x="0"/>
      </items>
    </pivotField>
    <pivotField compact="0" showAll="0" defaultSubtotal="0"/>
    <pivotField axis="axisCol" compact="0" showAll="0" defaultSubtotal="0">
      <items count="4">
        <item x="1"/>
        <item x="0"/>
        <item x="3"/>
        <item x="2"/>
      </items>
    </pivotField>
    <pivotField dataField="1" compact="0" numFmtId="1" showAll="0" defaultSubtotal="0"/>
  </pivotFields>
  <rowFields count="1">
    <field x="0"/>
  </rowFields>
  <rowItems count="7">
    <i>
      <x/>
    </i>
    <i>
      <x v="1"/>
    </i>
    <i>
      <x v="2"/>
    </i>
    <i>
      <x v="3"/>
    </i>
    <i>
      <x v="4"/>
    </i>
    <i>
      <x v="5"/>
    </i>
    <i t="grand">
      <x/>
    </i>
  </rowItems>
  <colFields count="1">
    <field x="2"/>
  </colFields>
  <colItems count="5">
    <i>
      <x/>
    </i>
    <i>
      <x v="1"/>
    </i>
    <i>
      <x v="2"/>
    </i>
    <i>
      <x v="3"/>
    </i>
    <i t="grand">
      <x/>
    </i>
  </colItems>
  <dataFields count="1">
    <dataField name="Összeg / Ár" fld="3" baseField="0" baseItem="0" numFmtId="165"/>
  </dataFields>
  <pivotTableStyleInfo name="PivotStyleLight21"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pivotTables/pivotTable3.xml><?xml version="1.0" encoding="utf-8"?>
<pivotTableDefinition xmlns="http://schemas.openxmlformats.org/spreadsheetml/2006/main" xmlns:mc="http://schemas.openxmlformats.org/markup-compatibility/2006" xmlns:xr="http://schemas.microsoft.com/office/spreadsheetml/2014/revision" mc:Ignorable="xr" xr:uid="{9C8E012F-66F5-4652-A78B-506F352DA296}" name="Kimutatás8" cacheId="2" applyNumberFormats="0" applyBorderFormats="0" applyFontFormats="0" applyPatternFormats="0" applyAlignmentFormats="0" applyWidthHeightFormats="1" dataCaption="Értékek" updatedVersion="6" minRefreshableVersion="3" itemPrintTitles="1" createdVersion="6" indent="0" compact="0" compactData="0" multipleFieldFilters="0">
  <location ref="F38:L63" firstHeaderRow="1" firstDataRow="2" firstDataCol="2"/>
  <pivotFields count="4">
    <pivotField axis="axisRow" compact="0" outline="0" subtotalTop="0" showAll="0" defaultSubtotal="0">
      <items count="6">
        <item x="3"/>
        <item x="1"/>
        <item x="5"/>
        <item x="4"/>
        <item x="2"/>
        <item x="0"/>
      </items>
    </pivotField>
    <pivotField axis="axisRow" compact="0" outline="0" subtotalTop="0" showAll="0" defaultSubtotal="0">
      <items count="5">
        <item x="0"/>
        <item x="3"/>
        <item x="4"/>
        <item x="1"/>
        <item x="2"/>
      </items>
    </pivotField>
    <pivotField axis="axisCol" compact="0" outline="0" subtotalTop="0" showAll="0" defaultSubtotal="0">
      <items count="4">
        <item x="1"/>
        <item x="0"/>
        <item x="3"/>
        <item x="2"/>
      </items>
    </pivotField>
    <pivotField dataField="1" compact="0" numFmtId="1" outline="0" subtotalTop="0" showAll="0" defaultSubtotal="0"/>
  </pivotFields>
  <rowFields count="2">
    <field x="0"/>
    <field x="1"/>
  </rowFields>
  <rowItems count="24">
    <i>
      <x/>
      <x/>
    </i>
    <i r="1">
      <x v="1"/>
    </i>
    <i r="1">
      <x v="3"/>
    </i>
    <i r="1">
      <x v="4"/>
    </i>
    <i>
      <x v="1"/>
      <x/>
    </i>
    <i r="1">
      <x v="1"/>
    </i>
    <i r="1">
      <x v="3"/>
    </i>
    <i r="1">
      <x v="4"/>
    </i>
    <i>
      <x v="2"/>
      <x v="2"/>
    </i>
    <i r="1">
      <x v="3"/>
    </i>
    <i r="1">
      <x v="4"/>
    </i>
    <i>
      <x v="3"/>
      <x/>
    </i>
    <i r="1">
      <x v="1"/>
    </i>
    <i r="1">
      <x v="2"/>
    </i>
    <i r="1">
      <x v="4"/>
    </i>
    <i>
      <x v="4"/>
      <x v="1"/>
    </i>
    <i r="1">
      <x v="2"/>
    </i>
    <i r="1">
      <x v="3"/>
    </i>
    <i r="1">
      <x v="4"/>
    </i>
    <i>
      <x v="5"/>
      <x/>
    </i>
    <i r="1">
      <x v="2"/>
    </i>
    <i r="1">
      <x v="3"/>
    </i>
    <i r="1">
      <x v="4"/>
    </i>
    <i t="grand">
      <x/>
    </i>
  </rowItems>
  <colFields count="1">
    <field x="2"/>
  </colFields>
  <colItems count="5">
    <i>
      <x/>
    </i>
    <i>
      <x v="1"/>
    </i>
    <i>
      <x v="2"/>
    </i>
    <i>
      <x v="3"/>
    </i>
    <i t="grand">
      <x/>
    </i>
  </colItems>
  <dataFields count="1">
    <dataField name="Összeg / Ár" fld="3" baseField="0" baseItem="0" numFmtId="165"/>
  </dataFields>
  <pivotTableStyleInfo name="PivotStyleLight21"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pivotTables/pivotTable4.xml><?xml version="1.0" encoding="utf-8"?>
<pivotTableDefinition xmlns="http://schemas.openxmlformats.org/spreadsheetml/2006/main" xmlns:mc="http://schemas.openxmlformats.org/markup-compatibility/2006" xmlns:xr="http://schemas.microsoft.com/office/spreadsheetml/2014/revision" mc:Ignorable="xr" xr:uid="{A5F6DB48-4C84-4773-A026-E429BD561700}" name="Kimutatás7" cacheId="3" applyNumberFormats="0" applyBorderFormats="0" applyFontFormats="0" applyPatternFormats="0" applyAlignmentFormats="0" applyWidthHeightFormats="1" dataCaption="Értékek" updatedVersion="6" minRefreshableVersion="3" itemPrintTitles="1" createdVersion="6" indent="0" compact="0" outline="1" outlineData="1" compactData="0" multipleFieldFilters="0">
  <location ref="F12:K18" firstHeaderRow="1" firstDataRow="2" firstDataCol="1"/>
  <pivotFields count="4">
    <pivotField axis="axisRow" compact="0" showAll="0" defaultSubtotal="0">
      <items count="6">
        <item x="3"/>
        <item x="1"/>
        <item h="1" x="5"/>
        <item x="4"/>
        <item h="1" x="2"/>
        <item x="0"/>
      </items>
    </pivotField>
    <pivotField compact="0" showAll="0" defaultSubtotal="0"/>
    <pivotField axis="axisCol" compact="0" showAll="0" defaultSubtotal="0">
      <items count="4">
        <item x="1"/>
        <item x="0"/>
        <item x="3"/>
        <item x="2"/>
      </items>
    </pivotField>
    <pivotField dataField="1" compact="0" numFmtId="1" showAll="0" defaultSubtotal="0"/>
  </pivotFields>
  <rowFields count="1">
    <field x="0"/>
  </rowFields>
  <rowItems count="5">
    <i>
      <x/>
    </i>
    <i>
      <x v="1"/>
    </i>
    <i>
      <x v="3"/>
    </i>
    <i>
      <x v="5"/>
    </i>
    <i t="grand">
      <x/>
    </i>
  </rowItems>
  <colFields count="1">
    <field x="2"/>
  </colFields>
  <colItems count="5">
    <i>
      <x/>
    </i>
    <i>
      <x v="1"/>
    </i>
    <i>
      <x v="2"/>
    </i>
    <i>
      <x v="3"/>
    </i>
    <i t="grand">
      <x/>
    </i>
  </colItems>
  <dataFields count="1">
    <dataField name="Összeg / Ár" fld="3" baseField="0" baseItem="0" numFmtId="165"/>
  </dataFields>
  <pivotTableStyleInfo name="PivotStyleLight21"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pivotTables/pivotTable5.xml><?xml version="1.0" encoding="utf-8"?>
<pivotTableDefinition xmlns="http://schemas.openxmlformats.org/spreadsheetml/2006/main" xmlns:mc="http://schemas.openxmlformats.org/markup-compatibility/2006" xmlns:xr="http://schemas.microsoft.com/office/spreadsheetml/2014/revision" mc:Ignorable="xr" xr:uid="{327AD237-5889-436E-BE06-2AAC5A12DB9F}" name="Kimutatás9" cacheId="3" applyNumberFormats="0" applyBorderFormats="0" applyFontFormats="0" applyPatternFormats="0" applyAlignmentFormats="0" applyWidthHeightFormats="1" dataCaption="Értékek" updatedVersion="6" minRefreshableVersion="3" itemPrintTitles="1" createdVersion="6" indent="0" compact="0" outline="1" outlineData="1" compactData="0" multipleFieldFilters="0">
  <location ref="F34:K40" firstHeaderRow="1" firstDataRow="2" firstDataCol="1"/>
  <pivotFields count="4">
    <pivotField axis="axisRow" compact="0" showAll="0" defaultSubtotal="0">
      <items count="6">
        <item x="3"/>
        <item h="1" x="1"/>
        <item x="5"/>
        <item x="4"/>
        <item h="1" x="2"/>
        <item x="0"/>
      </items>
    </pivotField>
    <pivotField compact="0" showAll="0" defaultSubtotal="0">
      <items count="5">
        <item x="0"/>
        <item x="3"/>
        <item x="4"/>
        <item x="1"/>
        <item x="2"/>
      </items>
    </pivotField>
    <pivotField axis="axisCol" compact="0" showAll="0" defaultSubtotal="0">
      <items count="4">
        <item x="1"/>
        <item x="0"/>
        <item x="3"/>
        <item x="2"/>
      </items>
    </pivotField>
    <pivotField dataField="1" compact="0" numFmtId="1" showAll="0" defaultSubtotal="0"/>
  </pivotFields>
  <rowFields count="1">
    <field x="0"/>
  </rowFields>
  <rowItems count="5">
    <i>
      <x/>
    </i>
    <i>
      <x v="2"/>
    </i>
    <i>
      <x v="3"/>
    </i>
    <i>
      <x v="5"/>
    </i>
    <i t="grand">
      <x/>
    </i>
  </rowItems>
  <colFields count="1">
    <field x="2"/>
  </colFields>
  <colItems count="5">
    <i>
      <x/>
    </i>
    <i>
      <x v="1"/>
    </i>
    <i>
      <x v="2"/>
    </i>
    <i>
      <x v="3"/>
    </i>
    <i t="grand">
      <x/>
    </i>
  </colItems>
  <dataFields count="1">
    <dataField name="Összeg / Ár" fld="3" baseField="0" baseItem="0" numFmtId="165"/>
  </dataFields>
  <pivotTableStyleInfo name="PivotStyleLight21"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pivotTables/pivotTable6.xml><?xml version="1.0" encoding="utf-8"?>
<pivotTableDefinition xmlns="http://schemas.openxmlformats.org/spreadsheetml/2006/main" xmlns:mc="http://schemas.openxmlformats.org/markup-compatibility/2006" xmlns:xr="http://schemas.microsoft.com/office/spreadsheetml/2014/revision" mc:Ignorable="xr" xr:uid="{39561F89-555C-4D64-AC3E-33EC7A568889}" name="Kimutatás1" cacheId="4" applyNumberFormats="0" applyBorderFormats="0" applyFontFormats="0" applyPatternFormats="0" applyAlignmentFormats="0" applyWidthHeightFormats="1" dataCaption="Értékek" updatedVersion="6" minRefreshableVersion="3" useAutoFormatting="1" itemPrintTitles="1" createdVersion="6" indent="0" compact="0" compactData="0" multipleFieldFilters="0" chartFormat="4">
  <location ref="F18:H34" firstHeaderRow="1" firstDataRow="1" firstDataCol="2"/>
  <pivotFields count="4">
    <pivotField axis="axisRow" compact="0" numFmtId="14" outline="0" showAll="0">
      <items count="4">
        <item x="1"/>
        <item x="0"/>
        <item x="2"/>
        <item t="default"/>
      </items>
    </pivotField>
    <pivotField axis="axisRow" compact="0" outline="0" showAll="0" defaultSubtotal="0">
      <items count="6">
        <item x="0"/>
        <item x="5"/>
        <item x="3"/>
        <item x="2"/>
        <item x="4"/>
        <item x="1"/>
      </items>
    </pivotField>
    <pivotField dataField="1" compact="0" numFmtId="165" outline="0" showAll="0"/>
    <pivotField compact="0" outline="0" showAll="0">
      <items count="6">
        <item x="3"/>
        <item x="1"/>
        <item x="0"/>
        <item x="2"/>
        <item x="4"/>
        <item t="default"/>
      </items>
    </pivotField>
  </pivotFields>
  <rowFields count="2">
    <field x="1"/>
    <field x="0"/>
  </rowFields>
  <rowItems count="16">
    <i>
      <x/>
      <x v="1"/>
    </i>
    <i r="1">
      <x v="2"/>
    </i>
    <i>
      <x v="1"/>
      <x/>
    </i>
    <i r="1">
      <x v="1"/>
    </i>
    <i r="1">
      <x v="2"/>
    </i>
    <i>
      <x v="2"/>
      <x/>
    </i>
    <i r="1">
      <x v="1"/>
    </i>
    <i>
      <x v="3"/>
      <x/>
    </i>
    <i r="1">
      <x v="1"/>
    </i>
    <i r="1">
      <x v="2"/>
    </i>
    <i>
      <x v="4"/>
      <x/>
    </i>
    <i r="1">
      <x v="2"/>
    </i>
    <i>
      <x v="5"/>
      <x/>
    </i>
    <i r="1">
      <x v="1"/>
    </i>
    <i r="1">
      <x v="2"/>
    </i>
    <i t="grand">
      <x/>
    </i>
  </rowItems>
  <colItems count="1">
    <i/>
  </colItems>
  <dataFields count="1">
    <dataField name="Összeg / Eladási érték" fld="2" baseField="0" baseItem="0" numFmtId="170"/>
  </dataFields>
  <formats count="7">
    <format dxfId="7">
      <pivotArea dataOnly="0" labelOnly="1" outline="0" fieldPosition="0">
        <references count="2">
          <reference field="0" count="2">
            <x v="1"/>
            <x v="2"/>
          </reference>
          <reference field="1" count="1" selected="0">
            <x v="0"/>
          </reference>
        </references>
      </pivotArea>
    </format>
    <format dxfId="6">
      <pivotArea dataOnly="0" labelOnly="1" outline="0" fieldPosition="0">
        <references count="2">
          <reference field="0" count="0"/>
          <reference field="1" count="1" selected="0">
            <x v="1"/>
          </reference>
        </references>
      </pivotArea>
    </format>
    <format dxfId="5">
      <pivotArea dataOnly="0" labelOnly="1" outline="0" fieldPosition="0">
        <references count="2">
          <reference field="0" count="2">
            <x v="0"/>
            <x v="1"/>
          </reference>
          <reference field="1" count="1" selected="0">
            <x v="2"/>
          </reference>
        </references>
      </pivotArea>
    </format>
    <format dxfId="4">
      <pivotArea dataOnly="0" labelOnly="1" outline="0" fieldPosition="0">
        <references count="2">
          <reference field="0" count="0"/>
          <reference field="1" count="1" selected="0">
            <x v="3"/>
          </reference>
        </references>
      </pivotArea>
    </format>
    <format dxfId="3">
      <pivotArea dataOnly="0" labelOnly="1" outline="0" fieldPosition="0">
        <references count="2">
          <reference field="0" count="2">
            <x v="0"/>
            <x v="2"/>
          </reference>
          <reference field="1" count="1" selected="0">
            <x v="4"/>
          </reference>
        </references>
      </pivotArea>
    </format>
    <format dxfId="2">
      <pivotArea dataOnly="0" labelOnly="1" outline="0" fieldPosition="0">
        <references count="2">
          <reference field="0" count="0"/>
          <reference field="1" count="1" selected="0">
            <x v="5"/>
          </reference>
        </references>
      </pivotArea>
    </format>
    <format dxfId="1">
      <pivotArea outline="0" collapsedLevelsAreSubtotals="1" fieldPosition="0"/>
    </format>
  </formats>
  <chartFormats count="2">
    <chartFormat chart="3" format="1" series="1">
      <pivotArea type="data" outline="0" fieldPosition="0">
        <references count="1">
          <reference field="4294967294" count="1" selected="0">
            <x v="0"/>
          </reference>
        </references>
      </pivotArea>
    </chartFormat>
    <chartFormat chart="3" format="2">
      <pivotArea type="data" outline="0" fieldPosition="0">
        <references count="3">
          <reference field="4294967294" count="1" selected="0">
            <x v="0"/>
          </reference>
          <reference field="0" count="1" selected="0">
            <x v="2"/>
          </reference>
          <reference field="1" count="1" selected="0">
            <x v="1"/>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7.xml><?xml version="1.0" encoding="utf-8"?>
<pivotTableDefinition xmlns="http://schemas.openxmlformats.org/spreadsheetml/2006/main" xmlns:mc="http://schemas.openxmlformats.org/markup-compatibility/2006" xmlns:xr="http://schemas.microsoft.com/office/spreadsheetml/2014/revision" mc:Ignorable="xr" xr:uid="{75756CC1-3046-48E7-B116-0B934C150678}" name="Kimutatás1" cacheId="1" applyNumberFormats="0" applyBorderFormats="0" applyFontFormats="0" applyPatternFormats="0" applyAlignmentFormats="0" applyWidthHeightFormats="1" dataCaption="Értékek" updatedVersion="6" minRefreshableVersion="3" useAutoFormatting="1" rowGrandTotals="0" colGrandTotals="0" itemPrintTitles="1" createdVersion="6" indent="0" compact="0" outline="1" outlineData="1" compactData="0" multipleFieldFilters="0" chartFormat="1">
  <location ref="B3:D7" firstHeaderRow="0" firstDataRow="1" firstDataCol="1"/>
  <pivotFields count="12">
    <pivotField compact="0" showAll="0"/>
    <pivotField axis="axisRow" compact="0" showAll="0">
      <items count="5">
        <item x="1"/>
        <item x="3"/>
        <item x="0"/>
        <item x="2"/>
        <item t="default"/>
      </items>
    </pivotField>
    <pivotField dataField="1" compact="0" showAll="0"/>
    <pivotField compact="0" numFmtId="168" showAll="0"/>
    <pivotField compact="0" numFmtId="170" showAll="0"/>
    <pivotField compact="0" numFmtId="170" showAll="0"/>
    <pivotField compact="0" numFmtId="170" showAll="0"/>
    <pivotField compact="0" numFmtId="170" showAll="0"/>
    <pivotField compact="0" showAll="0"/>
    <pivotField dataField="1" compact="0" numFmtId="170" showAll="0"/>
    <pivotField compact="0" showAll="0"/>
    <pivotField compact="0" showAll="0"/>
  </pivotFields>
  <rowFields count="1">
    <field x="1"/>
  </rowFields>
  <rowItems count="4">
    <i>
      <x/>
    </i>
    <i>
      <x v="1"/>
    </i>
    <i>
      <x v="2"/>
    </i>
    <i>
      <x v="3"/>
    </i>
  </rowItems>
  <colFields count="1">
    <field x="-2"/>
  </colFields>
  <colItems count="2">
    <i>
      <x/>
    </i>
    <i i="1">
      <x v="1"/>
    </i>
  </colItems>
  <dataFields count="2">
    <dataField name="Eladott darabszám" fld="2" baseField="1" baseItem="0"/>
    <dataField name="Eladási érték " fld="9" baseField="1" baseItem="0" numFmtId="170"/>
  </dataFields>
  <formats count="1">
    <format dxfId="0">
      <pivotArea outline="0" fieldPosition="0">
        <references count="1">
          <reference field="4294967294" count="1" selected="0">
            <x v="1"/>
          </reference>
        </references>
      </pivotArea>
    </format>
  </formats>
  <chartFormats count="2">
    <chartFormat chart="0" format="0" series="1">
      <pivotArea type="data" outline="0" fieldPosition="0">
        <references count="1">
          <reference field="4294967294" count="1" selected="0">
            <x v="0"/>
          </reference>
        </references>
      </pivotArea>
    </chartFormat>
    <chartFormat chart="0" format="1" series="1">
      <pivotArea type="data" outline="0" fieldPosition="0">
        <references count="1">
          <reference field="4294967294" count="1" selected="0">
            <x v="1"/>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8.xml><?xml version="1.0" encoding="utf-8"?>
<pivotTableDefinition xmlns="http://schemas.openxmlformats.org/spreadsheetml/2006/main" xmlns:mc="http://schemas.openxmlformats.org/markup-compatibility/2006" xmlns:xr="http://schemas.microsoft.com/office/spreadsheetml/2014/revision" mc:Ignorable="xr" xr:uid="{16F34917-7E04-4B6C-B928-071F627BC280}" name="Kimutatás2" cacheId="1" applyNumberFormats="0" applyBorderFormats="0" applyFontFormats="0" applyPatternFormats="0" applyAlignmentFormats="0" applyWidthHeightFormats="1" dataCaption="Értékek" updatedVersion="6" minRefreshableVersion="3" useAutoFormatting="1" itemPrintTitles="1" createdVersion="6" indent="0" outline="1" outlineData="1" multipleFieldFilters="0" chartFormat="1">
  <location ref="B12:C15" firstHeaderRow="1" firstDataRow="1" firstDataCol="1"/>
  <pivotFields count="12">
    <pivotField showAll="0"/>
    <pivotField showAll="0"/>
    <pivotField dataField="1" showAll="0"/>
    <pivotField numFmtId="168" showAll="0"/>
    <pivotField numFmtId="170" showAll="0"/>
    <pivotField numFmtId="170" showAll="0"/>
    <pivotField numFmtId="170" showAll="0"/>
    <pivotField numFmtId="170" showAll="0"/>
    <pivotField axis="axisRow" showAll="0">
      <items count="3">
        <item x="1"/>
        <item x="0"/>
        <item t="default"/>
      </items>
    </pivotField>
    <pivotField numFmtId="170" showAll="0"/>
    <pivotField showAll="0"/>
    <pivotField showAll="0"/>
  </pivotFields>
  <rowFields count="1">
    <field x="8"/>
  </rowFields>
  <rowItems count="3">
    <i>
      <x/>
    </i>
    <i>
      <x v="1"/>
    </i>
    <i t="grand">
      <x/>
    </i>
  </rowItems>
  <colItems count="1">
    <i/>
  </colItems>
  <dataFields count="1">
    <dataField name="Összeg / Mennyiség" fld="2" baseField="0" baseItem="0"/>
  </dataFields>
  <chartFormats count="3">
    <chartFormat chart="0" format="0" series="1">
      <pivotArea type="data" outline="0" fieldPosition="0">
        <references count="1">
          <reference field="4294967294" count="1" selected="0">
            <x v="0"/>
          </reference>
        </references>
      </pivotArea>
    </chartFormat>
    <chartFormat chart="0" format="1">
      <pivotArea type="data" outline="0" fieldPosition="0">
        <references count="2">
          <reference field="4294967294" count="1" selected="0">
            <x v="0"/>
          </reference>
          <reference field="8" count="1" selected="0">
            <x v="0"/>
          </reference>
        </references>
      </pivotArea>
    </chartFormat>
    <chartFormat chart="0" format="2">
      <pivotArea type="data" outline="0" fieldPosition="0">
        <references count="2">
          <reference field="4294967294" count="1" selected="0">
            <x v="0"/>
          </reference>
          <reference field="8" count="1" selected="0">
            <x v="1"/>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9.xml><?xml version="1.0" encoding="utf-8"?>
<pivotTableDefinition xmlns="http://schemas.openxmlformats.org/spreadsheetml/2006/main" xmlns:mc="http://schemas.openxmlformats.org/markup-compatibility/2006" xmlns:xr="http://schemas.microsoft.com/office/spreadsheetml/2014/revision" mc:Ignorable="xr" xr:uid="{00000000-0007-0000-0E00-000000000000}" name="Kimutatás2" cacheId="0" applyNumberFormats="0" applyBorderFormats="0" applyFontFormats="0" applyPatternFormats="0" applyAlignmentFormats="0" applyWidthHeightFormats="1" dataCaption="Értékek" updatedVersion="6" minRefreshableVersion="3" useAutoFormatting="1" rowGrandTotals="0" colGrandTotals="0" itemPrintTitles="1" createdVersion="6" indent="0" compact="0" outline="1" outlineData="1" compactData="0" multipleFieldFilters="0">
  <location ref="G9:I18" firstHeaderRow="1" firstDataRow="1" firstDataCol="2"/>
  <pivotFields count="5">
    <pivotField compact="0" showAll="0"/>
    <pivotField compact="0" showAll="0"/>
    <pivotField axis="axisRow" compact="0" showAll="0">
      <items count="12">
        <item x="10"/>
        <item x="1"/>
        <item x="7"/>
        <item x="9"/>
        <item x="0"/>
        <item x="2"/>
        <item x="5"/>
        <item x="6"/>
        <item x="3"/>
        <item x="4"/>
        <item x="8"/>
        <item t="default"/>
      </items>
    </pivotField>
    <pivotField dataField="1" compact="0" numFmtId="165" showAll="0"/>
    <pivotField axis="axisRow" compact="0" showAll="0">
      <items count="3">
        <item x="0"/>
        <item h="1" x="1"/>
        <item t="default"/>
      </items>
    </pivotField>
  </pivotFields>
  <rowFields count="2">
    <field x="4"/>
    <field x="2"/>
  </rowFields>
  <rowItems count="9">
    <i>
      <x/>
    </i>
    <i r="1">
      <x v="1"/>
    </i>
    <i r="1">
      <x v="3"/>
    </i>
    <i r="1">
      <x v="4"/>
    </i>
    <i r="1">
      <x v="5"/>
    </i>
    <i r="1">
      <x v="6"/>
    </i>
    <i r="1">
      <x v="7"/>
    </i>
    <i r="1">
      <x v="9"/>
    </i>
    <i r="1">
      <x v="10"/>
    </i>
  </rowItems>
  <colItems count="1">
    <i/>
  </colItems>
  <dataFields count="1">
    <dataField name="Darab" fld="3" subtotal="count" baseField="4"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zeletelő_Gyártó1" xr10:uid="{00000000-0013-0000-FFFF-FFFF03000000}" sourceName="Gyártó">
  <pivotTables>
    <pivotTable tabId="68" name="Kimutatás2"/>
  </pivotTables>
  <data>
    <tabular pivotCacheId="1801211332">
      <items count="11">
        <i x="1" s="1"/>
        <i x="9" s="1"/>
        <i x="0" s="1"/>
        <i x="2" s="1"/>
        <i x="5" s="1"/>
        <i x="6" s="1"/>
        <i x="4" s="1"/>
        <i x="8" s="1"/>
        <i x="10" s="1" nd="1"/>
        <i x="7" s="1" nd="1"/>
        <i x="3" s="1" nd="1"/>
      </items>
    </tabular>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zeletelő_Termék1" xr10:uid="{4AC42E41-A3D6-4EB6-AEF3-88D47442CF64}" sourceName="Termék">
  <pivotTables>
    <pivotTable tabId="63" name="Kimutatás1"/>
  </pivotTables>
  <data>
    <tabular pivotCacheId="459228189">
      <items count="4">
        <i x="1" s="1"/>
        <i x="3" s="1"/>
        <i x="0" s="1"/>
        <i x="2" s="1"/>
      </items>
    </tabular>
  </data>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zeletelő_Termék3" xr10:uid="{BA747877-36BC-48BC-997B-0D06210D1220}" sourceName="Termék">
  <pivotTables>
    <pivotTable tabId="77" name="Kimutatás7"/>
  </pivotTables>
  <data>
    <tabular pivotCacheId="1881586630">
      <items count="6">
        <i x="3" s="1"/>
        <i x="1" s="1"/>
        <i x="5"/>
        <i x="4" s="1"/>
        <i x="2"/>
        <i x="0" s="1"/>
      </items>
    </tabular>
  </data>
</slicerCacheDefinition>
</file>

<file path=xl/slicerCaches/slicerCache4.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zeletelő_Alkalmazott1" xr10:uid="{F14A7BB6-F488-408C-A390-CA55341C0B6E}" sourceName="Alkalmazott">
  <pivotTables>
    <pivotTable tabId="78" name="Kimutatás1"/>
  </pivotTables>
  <data>
    <tabular pivotCacheId="874321994">
      <items count="6">
        <i x="0" s="1"/>
        <i x="5" s="1"/>
        <i x="3" s="1"/>
        <i x="2" s="1"/>
        <i x="4" s="1"/>
        <i x="1" s="1"/>
      </items>
    </tabular>
  </data>
</slicerCacheDefinition>
</file>

<file path=xl/slicerCaches/slicerCache5.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zeletelő_Termék21" xr10:uid="{83C52009-33F3-4066-8C68-4907FD1BA2DE}" sourceName="Termék">
  <pivotTables>
    <pivotTable tabId="78" name="Kimutatás1"/>
  </pivotTables>
  <data>
    <tabular pivotCacheId="874321994">
      <items count="5">
        <i x="3" s="1"/>
        <i x="1" s="1"/>
        <i x="0" s="1"/>
        <i x="2" s="1"/>
        <i x="4" s="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Termék 3" xr10:uid="{81C693B4-9CD7-45EA-AE05-087F76C5126F}" cache="Szeletelő_Termék3" caption="Termék" style="SlicerStyleLight6" rowHeight="241300"/>
</slicers>
</file>

<file path=xl/slicers/slicer2.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Alkalmazott 1" xr10:uid="{037C0AD0-411D-436F-948B-CD8D6E9DF20A}" cache="Szeletelő_Alkalmazott1" caption="Alkalmazott" rowHeight="241300"/>
  <slicer name="Termék 4" xr10:uid="{2F91BE54-0BEE-436D-B311-B256C40C426F}" cache="Szeletelő_Termék21" caption="Termék" rowHeight="241300"/>
</slicers>
</file>

<file path=xl/slicers/slicer3.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Termék 1" xr10:uid="{01CAE35F-15DB-49F3-B77F-751583B39B15}" cache="Szeletelő_Termék1" caption="Termék" rowHeight="241300"/>
</slicers>
</file>

<file path=xl/slicers/slicer4.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Gyártó 1" xr10:uid="{00000000-0014-0000-FFFF-FFFF03000000}" cache="Szeletelő_Gyártó1" caption="Gyártó" rowHeight="241300"/>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C37DC248-6A79-4373-9419-824FE07D4535}" name="Táblázat13" displayName="Táblázat13" ref="A9:D50" totalsRowShown="0" headerRowDxfId="21" headerRowBorderDxfId="20" tableBorderDxfId="19" totalsRowBorderDxfId="18">
  <autoFilter ref="A9:D50" xr:uid="{7A6CC87F-E876-45D6-8892-911529084390}"/>
  <tableColumns count="4">
    <tableColumn id="1" xr3:uid="{8F634ED0-DE23-487C-B3EB-4C5CF2018E8B}" name="Termék" dataDxfId="17"/>
    <tableColumn id="2" xr3:uid="{8AF77A19-99E5-4B28-85D4-EEE2F98DC282}" name="Vevő" dataDxfId="16"/>
    <tableColumn id="3" xr3:uid="{F28DAAD5-9779-429B-8A16-B74D81172027}" name="Hónap"/>
    <tableColumn id="4" xr3:uid="{CEACD0F3-C549-491B-8DA3-8CBE43FED4F4}" name="Ár" dataDxfId="15"/>
  </tableColumns>
  <tableStyleInfo name="TableStyleLight14"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F64DA6E7-E170-434D-93F8-AD9EA997A6C0}" name="Táblázat145" displayName="Táblázat145" ref="A8:D49" totalsRowShown="0" headerRowDxfId="14" headerRowBorderDxfId="13" tableBorderDxfId="12" totalsRowBorderDxfId="11">
  <autoFilter ref="A8:D49" xr:uid="{EBB50F9C-35C2-4718-81E2-BA2B95A9852A}"/>
  <tableColumns count="4">
    <tableColumn id="1" xr3:uid="{32012333-6D83-4D75-84C4-A8DD552D43F6}" name="Termék" dataDxfId="10"/>
    <tableColumn id="2" xr3:uid="{BEDCCB25-0F72-4185-9AEF-7319E12B9D42}" name="Vevő" dataDxfId="9"/>
    <tableColumn id="3" xr3:uid="{3FB566CF-129F-41A3-95BD-AB5AF172917D}" name="Hónap"/>
    <tableColumn id="4" xr3:uid="{9626C153-114C-4F41-B5EE-CB9A4CB9BA5F}" name="Ár" dataDxfId="8"/>
  </tableColumns>
  <tableStyleInfo name="TableStyleLight14"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6.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ivotTable" Target="../pivotTables/pivotTable8.xml"/><Relationship Id="rId1" Type="http://schemas.openxmlformats.org/officeDocument/2006/relationships/pivotTable" Target="../pivotTables/pivotTable7.xml"/><Relationship Id="rId4" Type="http://schemas.microsoft.com/office/2007/relationships/slicer" Target="../slicers/slicer3.xml"/></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8.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10.bin"/><Relationship Id="rId1" Type="http://schemas.openxmlformats.org/officeDocument/2006/relationships/pivotTable" Target="../pivotTables/pivotTable9.xml"/><Relationship Id="rId4" Type="http://schemas.microsoft.com/office/2007/relationships/slicer" Target="../slicers/slicer4.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pivotTable" Target="../pivotTables/pivotTable3.xml"/><Relationship Id="rId2" Type="http://schemas.openxmlformats.org/officeDocument/2006/relationships/pivotTable" Target="../pivotTables/pivotTable2.xml"/><Relationship Id="rId1" Type="http://schemas.openxmlformats.org/officeDocument/2006/relationships/pivotTable" Target="../pivotTables/pivotTable1.xml"/><Relationship Id="rId4" Type="http://schemas.openxmlformats.org/officeDocument/2006/relationships/table" Target="../tables/table1.xm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ivotTable" Target="../pivotTables/pivotTable5.xml"/><Relationship Id="rId1" Type="http://schemas.openxmlformats.org/officeDocument/2006/relationships/pivotTable" Target="../pivotTables/pivotTable4.xml"/><Relationship Id="rId5" Type="http://schemas.microsoft.com/office/2007/relationships/slicer" Target="../slicers/slicer1.xml"/><Relationship Id="rId4" Type="http://schemas.openxmlformats.org/officeDocument/2006/relationships/table" Target="../tables/table2.xml"/></Relationships>
</file>

<file path=xl/worksheets/_rels/sheet8.xml.rels><?xml version="1.0" encoding="UTF-8" standalone="yes"?>
<Relationships xmlns="http://schemas.openxmlformats.org/package/2006/relationships"><Relationship Id="rId3" Type="http://schemas.microsoft.com/office/2007/relationships/slicer" Target="../slicers/slicer2.xml"/><Relationship Id="rId2" Type="http://schemas.openxmlformats.org/officeDocument/2006/relationships/drawing" Target="../drawings/drawing2.xml"/><Relationship Id="rId1" Type="http://schemas.openxmlformats.org/officeDocument/2006/relationships/pivotTable" Target="../pivotTables/pivotTable6.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tint="-0.249977111117893"/>
  </sheetPr>
  <dimension ref="A1:O64"/>
  <sheetViews>
    <sheetView tabSelected="1" zoomScale="130" zoomScaleNormal="130" workbookViewId="0"/>
  </sheetViews>
  <sheetFormatPr defaultRowHeight="15.75" x14ac:dyDescent="0.25"/>
  <cols>
    <col min="1" max="1" width="5.140625" style="2" customWidth="1"/>
    <col min="2" max="2" width="14.140625" style="1" customWidth="1"/>
    <col min="3" max="6" width="14.7109375" customWidth="1"/>
    <col min="11" max="11" width="10.5703125" customWidth="1"/>
    <col min="15" max="15" width="12.28515625" customWidth="1"/>
  </cols>
  <sheetData>
    <row r="1" spans="1:15" x14ac:dyDescent="0.25">
      <c r="A1" s="3" t="s">
        <v>102</v>
      </c>
    </row>
    <row r="2" spans="1:15" x14ac:dyDescent="0.25">
      <c r="A2" s="2" t="s">
        <v>1</v>
      </c>
      <c r="B2" s="1" t="s">
        <v>103</v>
      </c>
      <c r="K2" s="7"/>
      <c r="O2" s="7"/>
    </row>
    <row r="3" spans="1:15" ht="31.5" customHeight="1" x14ac:dyDescent="0.25">
      <c r="B3" s="185" t="s">
        <v>107</v>
      </c>
      <c r="C3" s="185"/>
      <c r="D3" s="185"/>
      <c r="E3" s="185"/>
      <c r="F3" s="185"/>
      <c r="G3" s="185"/>
      <c r="H3" s="185"/>
      <c r="I3" s="185"/>
      <c r="J3" s="185"/>
      <c r="K3" s="185"/>
      <c r="L3" s="185"/>
      <c r="M3" s="185"/>
      <c r="N3" s="185"/>
    </row>
    <row r="4" spans="1:15" ht="15.75" customHeight="1" x14ac:dyDescent="0.25">
      <c r="B4" s="17"/>
      <c r="C4" s="17"/>
      <c r="D4" s="17"/>
      <c r="E4" s="17"/>
      <c r="F4" s="17"/>
      <c r="G4" s="17"/>
      <c r="H4" s="17"/>
      <c r="I4" s="17"/>
      <c r="J4" s="17"/>
      <c r="K4" s="17"/>
      <c r="L4" s="17"/>
      <c r="M4" s="17"/>
      <c r="N4" s="17"/>
    </row>
    <row r="5" spans="1:15" ht="15.75" customHeight="1" thickBot="1" x14ac:dyDescent="0.3">
      <c r="B5" s="45" t="s">
        <v>126</v>
      </c>
      <c r="C5" s="44" t="s">
        <v>127</v>
      </c>
      <c r="F5" s="5"/>
      <c r="G5" s="5"/>
      <c r="H5" s="5"/>
      <c r="I5" s="5"/>
      <c r="J5" s="5"/>
      <c r="K5" s="5"/>
      <c r="L5" s="5"/>
      <c r="M5" s="5"/>
      <c r="N5" s="5"/>
    </row>
    <row r="6" spans="1:15" ht="15.75" customHeight="1" thickBot="1" x14ac:dyDescent="0.3">
      <c r="B6" s="9">
        <v>11</v>
      </c>
      <c r="C6" s="9" t="s">
        <v>105</v>
      </c>
      <c r="D6" s="17"/>
      <c r="F6" s="17"/>
      <c r="G6" s="17"/>
      <c r="H6" s="17"/>
      <c r="I6" s="17"/>
      <c r="J6" s="17"/>
      <c r="K6" s="17"/>
      <c r="L6" s="17"/>
      <c r="M6" s="17"/>
      <c r="N6" s="17"/>
    </row>
    <row r="7" spans="1:15" ht="15.75" customHeight="1" thickBot="1" x14ac:dyDescent="0.3">
      <c r="B7" s="9">
        <v>14</v>
      </c>
      <c r="C7" s="9" t="s">
        <v>106</v>
      </c>
      <c r="D7" s="17"/>
      <c r="E7" s="17"/>
      <c r="F7" s="17"/>
      <c r="G7" s="17"/>
      <c r="H7" s="17"/>
      <c r="I7" s="17"/>
      <c r="J7" s="17"/>
      <c r="K7" s="17"/>
      <c r="L7" s="17"/>
      <c r="M7" s="17"/>
      <c r="N7" s="17"/>
    </row>
    <row r="8" spans="1:15" ht="15.75" customHeight="1" thickBot="1" x14ac:dyDescent="0.3">
      <c r="B8" s="9">
        <v>17</v>
      </c>
      <c r="D8" s="17"/>
      <c r="E8" s="17"/>
      <c r="F8" s="17"/>
      <c r="G8" s="17"/>
      <c r="H8" s="17"/>
      <c r="I8" s="17"/>
      <c r="J8" s="17"/>
      <c r="K8" s="17"/>
      <c r="L8" s="17"/>
      <c r="M8" s="17"/>
      <c r="N8" s="17"/>
    </row>
    <row r="9" spans="1:15" ht="15.75" customHeight="1" thickBot="1" x14ac:dyDescent="0.3">
      <c r="B9" s="9">
        <v>20</v>
      </c>
      <c r="C9" s="12"/>
      <c r="D9" s="17"/>
      <c r="E9" s="17"/>
      <c r="F9" s="17"/>
      <c r="G9" s="17"/>
      <c r="H9" s="17"/>
      <c r="I9" s="17"/>
      <c r="J9" s="17"/>
      <c r="K9" s="17"/>
      <c r="L9" s="17"/>
      <c r="M9" s="17"/>
      <c r="N9" s="17"/>
    </row>
    <row r="10" spans="1:15" ht="15.75" customHeight="1" x14ac:dyDescent="0.25">
      <c r="C10" s="12"/>
      <c r="D10" s="17"/>
      <c r="E10" s="17"/>
      <c r="F10" s="17"/>
      <c r="G10" s="17"/>
      <c r="H10" s="17"/>
      <c r="I10" s="17"/>
      <c r="J10" s="17"/>
      <c r="K10" s="17"/>
      <c r="L10" s="17"/>
      <c r="M10" s="17"/>
      <c r="N10" s="17"/>
    </row>
    <row r="11" spans="1:15" ht="15.75" customHeight="1" x14ac:dyDescent="0.25">
      <c r="B11" s="41" t="s">
        <v>108</v>
      </c>
      <c r="C11" s="12"/>
      <c r="D11" s="40" t="s">
        <v>2</v>
      </c>
      <c r="E11" s="37"/>
      <c r="F11" s="37"/>
      <c r="G11" s="37"/>
      <c r="H11" s="37"/>
      <c r="I11" s="17"/>
      <c r="J11" s="17"/>
      <c r="K11" s="17"/>
      <c r="L11" s="17"/>
      <c r="M11" s="17"/>
      <c r="N11" s="17"/>
    </row>
    <row r="12" spans="1:15" ht="15.75" customHeight="1" x14ac:dyDescent="0.25">
      <c r="B12" s="38" t="s">
        <v>109</v>
      </c>
      <c r="C12" s="12">
        <f>COUNTIFS(B6:B9,C6)</f>
        <v>4</v>
      </c>
      <c r="D12" s="39" t="str">
        <f ca="1">IFERROR(_xlfn.FORMULATEXT(C12),"")</f>
        <v>=DARABHATÖBB(B6:B9;C6)</v>
      </c>
      <c r="E12" s="37"/>
      <c r="F12" s="37"/>
      <c r="G12" s="37"/>
      <c r="H12" s="37"/>
      <c r="I12" s="17"/>
      <c r="J12" s="17"/>
      <c r="K12" s="17"/>
      <c r="L12" s="17"/>
      <c r="M12" s="17"/>
      <c r="N12" s="17"/>
    </row>
    <row r="13" spans="1:15" ht="15.75" customHeight="1" x14ac:dyDescent="0.25">
      <c r="B13" s="38" t="s">
        <v>110</v>
      </c>
      <c r="C13" s="12">
        <f>COUNTIFS(B6:B9,C6,B6:B9,C7)</f>
        <v>2</v>
      </c>
      <c r="D13" s="39" t="str">
        <f ca="1">IFERROR(_xlfn.FORMULATEXT(C13),"")</f>
        <v>=DARABHATÖBB(B6:B9;C6;B6:B9;C7)</v>
      </c>
      <c r="E13" s="37"/>
      <c r="F13" s="37"/>
      <c r="G13" s="37"/>
      <c r="H13" s="37"/>
      <c r="I13" s="17"/>
      <c r="J13" s="17"/>
      <c r="K13" s="17"/>
      <c r="L13" s="17"/>
      <c r="M13" s="17"/>
      <c r="N13" s="17"/>
    </row>
    <row r="14" spans="1:15" ht="15.75" customHeight="1" x14ac:dyDescent="0.25">
      <c r="B14" s="12"/>
      <c r="C14" s="37"/>
      <c r="D14" s="37"/>
      <c r="E14" s="37"/>
      <c r="F14" s="37"/>
      <c r="G14" s="37"/>
      <c r="H14" s="37"/>
      <c r="I14" s="5"/>
      <c r="J14" s="5"/>
      <c r="K14" s="5"/>
      <c r="L14" s="5"/>
      <c r="M14" s="5"/>
      <c r="N14" s="5"/>
    </row>
    <row r="15" spans="1:15" ht="15.75" customHeight="1" x14ac:dyDescent="0.25">
      <c r="A15" s="2" t="s">
        <v>1</v>
      </c>
      <c r="B15" s="8" t="s">
        <v>104</v>
      </c>
      <c r="C15" s="5"/>
      <c r="D15" s="5"/>
      <c r="E15" s="5"/>
      <c r="F15" s="5"/>
      <c r="G15" s="5"/>
      <c r="H15" s="5"/>
      <c r="I15" s="5"/>
      <c r="J15" s="5"/>
      <c r="K15" s="5"/>
      <c r="L15" s="5"/>
      <c r="M15" s="5"/>
      <c r="N15" s="5"/>
    </row>
    <row r="16" spans="1:15" ht="47.25" customHeight="1" x14ac:dyDescent="0.25">
      <c r="B16" s="188" t="s">
        <v>128</v>
      </c>
      <c r="C16" s="188"/>
      <c r="D16" s="188"/>
      <c r="E16" s="188"/>
      <c r="F16" s="188"/>
      <c r="G16" s="188"/>
      <c r="H16" s="188"/>
      <c r="I16" s="188"/>
      <c r="J16" s="188"/>
      <c r="K16" s="188"/>
      <c r="L16" s="188"/>
      <c r="M16" s="188"/>
      <c r="N16" s="188"/>
    </row>
    <row r="17" spans="1:14" ht="15.75" customHeight="1" x14ac:dyDescent="0.25">
      <c r="B17" s="8"/>
      <c r="C17" s="17"/>
      <c r="D17" s="17"/>
      <c r="E17" s="17"/>
      <c r="F17" s="17"/>
      <c r="G17" s="17"/>
      <c r="H17" s="17"/>
      <c r="I17" s="17"/>
      <c r="J17" s="17"/>
      <c r="K17" s="17"/>
      <c r="L17" s="17"/>
      <c r="M17" s="17"/>
      <c r="N17" s="17"/>
    </row>
    <row r="18" spans="1:14" ht="15.75" customHeight="1" thickBot="1" x14ac:dyDescent="0.3">
      <c r="B18" s="43" t="s">
        <v>123</v>
      </c>
      <c r="C18" s="44" t="s">
        <v>113</v>
      </c>
      <c r="D18" s="17"/>
      <c r="E18" s="17"/>
      <c r="F18" s="17"/>
      <c r="G18" s="17"/>
      <c r="H18" s="17"/>
      <c r="I18" s="17"/>
      <c r="J18" s="17"/>
      <c r="K18" s="17"/>
      <c r="L18" s="17"/>
      <c r="M18" s="17"/>
      <c r="N18" s="17"/>
    </row>
    <row r="19" spans="1:14" ht="15.75" customHeight="1" thickBot="1" x14ac:dyDescent="0.3">
      <c r="B19" s="9" t="s">
        <v>3</v>
      </c>
      <c r="C19" s="9">
        <v>74000</v>
      </c>
      <c r="D19" s="17"/>
      <c r="E19" s="17"/>
      <c r="F19" s="17"/>
      <c r="G19" s="17"/>
      <c r="H19" s="17"/>
      <c r="I19" s="17"/>
      <c r="J19" s="17"/>
      <c r="K19" s="17"/>
      <c r="L19" s="17"/>
      <c r="M19" s="17"/>
      <c r="N19" s="17"/>
    </row>
    <row r="20" spans="1:14" ht="15.75" customHeight="1" thickBot="1" x14ac:dyDescent="0.3">
      <c r="B20" s="9" t="s">
        <v>121</v>
      </c>
      <c r="C20" s="9">
        <v>29000</v>
      </c>
      <c r="D20" s="17"/>
      <c r="E20" s="17"/>
      <c r="F20" s="17"/>
      <c r="G20" s="17"/>
      <c r="H20" s="17"/>
      <c r="I20" s="17"/>
      <c r="J20" s="17"/>
      <c r="K20" s="17"/>
      <c r="L20" s="17"/>
      <c r="M20" s="17"/>
      <c r="N20" s="17"/>
    </row>
    <row r="21" spans="1:14" ht="15.75" customHeight="1" thickBot="1" x14ac:dyDescent="0.3">
      <c r="B21" s="9" t="s">
        <v>3</v>
      </c>
      <c r="C21" s="9">
        <v>19000</v>
      </c>
      <c r="D21" s="17"/>
      <c r="E21" s="17"/>
      <c r="F21" s="17"/>
      <c r="G21" s="17"/>
      <c r="H21" s="17"/>
      <c r="I21" s="17"/>
      <c r="J21" s="17"/>
      <c r="K21" s="17"/>
      <c r="L21" s="17"/>
      <c r="M21" s="17"/>
      <c r="N21" s="17"/>
    </row>
    <row r="22" spans="1:14" ht="15.75" customHeight="1" thickBot="1" x14ac:dyDescent="0.3">
      <c r="B22" s="9" t="s">
        <v>122</v>
      </c>
      <c r="C22" s="9">
        <v>84000</v>
      </c>
      <c r="D22" s="17"/>
      <c r="E22" s="17"/>
      <c r="F22" s="17"/>
      <c r="G22" s="17"/>
      <c r="H22" s="17"/>
      <c r="I22" s="17"/>
      <c r="J22" s="17"/>
      <c r="K22" s="17"/>
      <c r="L22" s="17"/>
      <c r="M22" s="17"/>
      <c r="N22" s="17"/>
    </row>
    <row r="23" spans="1:14" ht="15.75" customHeight="1" x14ac:dyDescent="0.25">
      <c r="B23" s="12"/>
      <c r="C23" s="12"/>
      <c r="D23" s="17"/>
      <c r="E23" s="17"/>
      <c r="F23" s="17"/>
      <c r="G23" s="17"/>
      <c r="H23" s="17"/>
      <c r="I23" s="17"/>
      <c r="J23" s="17"/>
      <c r="K23" s="17"/>
      <c r="L23" s="17"/>
      <c r="M23" s="17"/>
      <c r="N23" s="17"/>
    </row>
    <row r="24" spans="1:14" ht="15.75" customHeight="1" x14ac:dyDescent="0.25">
      <c r="B24" s="42" t="s">
        <v>108</v>
      </c>
      <c r="C24" s="12"/>
      <c r="D24" s="17"/>
      <c r="E24" s="44" t="s">
        <v>2</v>
      </c>
      <c r="F24" s="17"/>
      <c r="G24" s="17"/>
      <c r="H24" s="17"/>
      <c r="I24" s="17"/>
      <c r="J24" s="17"/>
      <c r="K24" s="17"/>
      <c r="L24" s="17"/>
      <c r="M24" s="17"/>
      <c r="N24" s="17"/>
    </row>
    <row r="25" spans="1:14" ht="15.75" customHeight="1" x14ac:dyDescent="0.25">
      <c r="B25" s="189" t="s">
        <v>125</v>
      </c>
      <c r="C25" s="189"/>
      <c r="D25" s="18">
        <f>SUMIFS(C19:C22,B19:B22,"Péter")</f>
        <v>93000</v>
      </c>
      <c r="E25" s="10" t="str">
        <f ca="1">IFERROR(_xlfn.FORMULATEXT(D25),"")</f>
        <v>=SZUMHATÖBB(C19:C22;B19:B22;"Péter")</v>
      </c>
      <c r="F25" s="17"/>
      <c r="G25" s="17"/>
      <c r="H25" s="17"/>
      <c r="I25" s="17"/>
      <c r="J25" s="17"/>
      <c r="K25" s="17"/>
      <c r="L25" s="17"/>
      <c r="M25" s="17"/>
      <c r="N25" s="17"/>
    </row>
    <row r="26" spans="1:14" ht="31.5" customHeight="1" x14ac:dyDescent="0.25">
      <c r="B26" s="190" t="s">
        <v>124</v>
      </c>
      <c r="C26" s="190"/>
      <c r="D26" s="18">
        <f>SUMIFS(C19:C22,C19:C22,"&gt;20000")</f>
        <v>187000</v>
      </c>
      <c r="E26" s="10" t="str">
        <f ca="1">IFERROR(_xlfn.FORMULATEXT(D26),"")</f>
        <v>=SZUMHATÖBB(C19:C22;C19:C22;"&gt;20000")</v>
      </c>
      <c r="F26" s="17"/>
      <c r="G26" s="17"/>
      <c r="H26" s="17"/>
      <c r="I26" s="17"/>
      <c r="J26" s="17"/>
      <c r="K26" s="17"/>
      <c r="L26" s="17"/>
      <c r="M26" s="17"/>
      <c r="N26" s="17"/>
    </row>
    <row r="27" spans="1:14" ht="15.75" customHeight="1" x14ac:dyDescent="0.25">
      <c r="B27" s="12"/>
      <c r="C27" s="12"/>
      <c r="D27" s="17"/>
      <c r="E27" s="17"/>
      <c r="F27" s="17"/>
      <c r="G27" s="17"/>
      <c r="H27" s="17"/>
      <c r="I27" s="17"/>
      <c r="J27" s="17"/>
      <c r="K27" s="17"/>
      <c r="L27" s="17"/>
      <c r="M27" s="17"/>
      <c r="N27" s="17"/>
    </row>
    <row r="28" spans="1:14" s="1" customFormat="1" x14ac:dyDescent="0.25">
      <c r="A28" s="2" t="s">
        <v>1</v>
      </c>
      <c r="B28" s="1" t="s">
        <v>74</v>
      </c>
    </row>
    <row r="29" spans="1:14" s="1" customFormat="1" ht="47.25" customHeight="1" x14ac:dyDescent="0.25">
      <c r="A29" s="4"/>
      <c r="B29" s="185" t="s">
        <v>132</v>
      </c>
      <c r="C29" s="185"/>
      <c r="D29" s="185"/>
      <c r="E29" s="185"/>
      <c r="F29" s="185"/>
      <c r="G29" s="185"/>
      <c r="H29" s="185"/>
      <c r="I29" s="185"/>
      <c r="J29" s="185"/>
      <c r="K29" s="185"/>
      <c r="L29" s="185"/>
      <c r="M29" s="185"/>
      <c r="N29" s="185"/>
    </row>
    <row r="30" spans="1:14" s="1" customFormat="1" ht="15.75" customHeight="1" x14ac:dyDescent="0.25">
      <c r="A30" s="4"/>
      <c r="B30" s="17"/>
      <c r="C30" s="17"/>
      <c r="D30" s="17"/>
      <c r="E30" s="17"/>
      <c r="F30" s="17"/>
      <c r="G30" s="17"/>
      <c r="H30" s="17"/>
      <c r="I30" s="17"/>
      <c r="J30" s="17"/>
      <c r="K30" s="17"/>
      <c r="L30" s="17"/>
      <c r="M30" s="17"/>
      <c r="N30" s="17"/>
    </row>
    <row r="31" spans="1:14" s="1" customFormat="1" ht="15.75" customHeight="1" thickBot="1" x14ac:dyDescent="0.3">
      <c r="A31" s="4"/>
      <c r="B31" s="44" t="s">
        <v>130</v>
      </c>
      <c r="C31" s="44" t="s">
        <v>131</v>
      </c>
      <c r="D31" s="17"/>
      <c r="E31" s="17"/>
      <c r="F31" s="17"/>
      <c r="G31" s="17"/>
      <c r="H31" s="17"/>
      <c r="I31" s="17"/>
      <c r="J31" s="17"/>
      <c r="K31" s="17"/>
      <c r="L31" s="17"/>
      <c r="M31" s="17"/>
      <c r="N31" s="17"/>
    </row>
    <row r="32" spans="1:14" s="1" customFormat="1" ht="15.75" customHeight="1" thickBot="1" x14ac:dyDescent="0.3">
      <c r="A32" s="4"/>
      <c r="B32" s="48">
        <v>0</v>
      </c>
      <c r="C32" s="48">
        <v>0</v>
      </c>
      <c r="D32" s="17"/>
      <c r="E32" s="17"/>
      <c r="F32" s="17"/>
      <c r="G32" s="17"/>
      <c r="H32" s="17"/>
      <c r="I32" s="17"/>
      <c r="J32" s="17"/>
      <c r="K32" s="17"/>
      <c r="L32" s="17"/>
      <c r="M32" s="17"/>
      <c r="N32" s="17"/>
    </row>
    <row r="33" spans="1:15" s="1" customFormat="1" ht="15.75" customHeight="1" thickBot="1" x14ac:dyDescent="0.3">
      <c r="A33" s="4"/>
      <c r="B33" s="48">
        <v>1200000</v>
      </c>
      <c r="C33" s="48">
        <v>50000</v>
      </c>
      <c r="D33" s="17"/>
      <c r="E33" s="17"/>
      <c r="F33" s="17"/>
      <c r="G33" s="17"/>
      <c r="H33" s="17"/>
      <c r="I33" s="17"/>
      <c r="J33" s="17"/>
      <c r="K33" s="17"/>
      <c r="L33" s="17"/>
      <c r="M33" s="17"/>
      <c r="N33" s="17"/>
    </row>
    <row r="34" spans="1:15" s="1" customFormat="1" ht="15.75" customHeight="1" thickBot="1" x14ac:dyDescent="0.3">
      <c r="A34" s="4"/>
      <c r="B34" s="48">
        <v>2400000</v>
      </c>
      <c r="C34" s="48">
        <v>75000</v>
      </c>
      <c r="D34" s="17"/>
      <c r="E34" s="17"/>
      <c r="F34" s="17"/>
      <c r="G34" s="17"/>
      <c r="H34" s="17"/>
      <c r="I34" s="17"/>
      <c r="J34" s="17"/>
      <c r="K34" s="17"/>
      <c r="L34" s="17"/>
      <c r="M34" s="17"/>
      <c r="N34" s="17"/>
    </row>
    <row r="35" spans="1:15" s="1" customFormat="1" ht="15.75" customHeight="1" thickBot="1" x14ac:dyDescent="0.3">
      <c r="A35" s="4"/>
      <c r="B35" s="48">
        <v>3600000</v>
      </c>
      <c r="C35" s="48">
        <v>100000</v>
      </c>
      <c r="D35" s="17"/>
      <c r="E35" s="17"/>
      <c r="F35" s="17"/>
      <c r="G35" s="17"/>
      <c r="H35" s="17"/>
      <c r="I35" s="17"/>
      <c r="J35" s="17"/>
      <c r="K35" s="17"/>
      <c r="L35" s="17"/>
      <c r="M35" s="17"/>
      <c r="N35" s="17"/>
    </row>
    <row r="36" spans="1:15" s="1" customFormat="1" ht="15.75" customHeight="1" x14ac:dyDescent="0.25">
      <c r="A36" s="4"/>
      <c r="B36" s="17"/>
      <c r="C36" s="17"/>
      <c r="D36" s="17"/>
      <c r="E36" s="17"/>
      <c r="F36" s="17"/>
      <c r="G36" s="17"/>
      <c r="H36" s="17"/>
      <c r="I36" s="17"/>
      <c r="J36" s="17"/>
      <c r="K36" s="17"/>
      <c r="L36" s="17"/>
      <c r="M36" s="17"/>
      <c r="N36" s="17"/>
    </row>
    <row r="37" spans="1:15" s="1" customFormat="1" ht="15.75" customHeight="1" x14ac:dyDescent="0.25">
      <c r="A37" s="4"/>
      <c r="B37" s="44" t="s">
        <v>130</v>
      </c>
      <c r="C37" s="44" t="s">
        <v>131</v>
      </c>
      <c r="D37" s="44" t="s">
        <v>2</v>
      </c>
      <c r="E37" s="17"/>
      <c r="F37" s="17"/>
      <c r="G37" s="17"/>
      <c r="H37" s="17"/>
      <c r="I37" s="17"/>
      <c r="J37" s="17"/>
      <c r="K37" s="17"/>
      <c r="L37" s="17"/>
      <c r="M37" s="17"/>
      <c r="N37" s="17"/>
    </row>
    <row r="38" spans="1:15" s="1" customFormat="1" ht="15.75" customHeight="1" x14ac:dyDescent="0.25">
      <c r="A38" s="4"/>
      <c r="B38" s="49">
        <v>1200000</v>
      </c>
      <c r="C38" s="50">
        <f>VLOOKUP(B38,B32:C35,2)</f>
        <v>50000</v>
      </c>
      <c r="D38" s="10" t="str">
        <f ca="1">IFERROR(_xlfn.FORMULATEXT(C38),"")</f>
        <v>=FKERES(B38;B32:C35;2)</v>
      </c>
      <c r="E38" s="17"/>
      <c r="F38" s="17"/>
      <c r="G38" s="17"/>
      <c r="H38" s="17"/>
      <c r="I38" s="17"/>
      <c r="J38" s="17"/>
      <c r="K38" s="17"/>
      <c r="L38" s="17"/>
      <c r="M38" s="17"/>
      <c r="N38" s="17"/>
    </row>
    <row r="39" spans="1:15" s="1" customFormat="1" ht="15.75" customHeight="1" x14ac:dyDescent="0.25">
      <c r="A39" s="4"/>
      <c r="B39" s="47" t="s">
        <v>129</v>
      </c>
      <c r="C39" s="18"/>
      <c r="D39" s="10"/>
      <c r="E39" s="17"/>
      <c r="F39" s="17"/>
      <c r="G39" s="17"/>
      <c r="H39" s="17"/>
      <c r="I39" s="17"/>
      <c r="J39" s="17"/>
      <c r="K39" s="17"/>
      <c r="L39" s="17"/>
      <c r="M39" s="17"/>
      <c r="N39" s="17"/>
    </row>
    <row r="40" spans="1:15" s="1" customFormat="1" ht="15.75" customHeight="1" x14ac:dyDescent="0.25">
      <c r="A40" s="4"/>
      <c r="B40" s="50">
        <v>1450000</v>
      </c>
      <c r="C40" s="50">
        <f>VLOOKUP(B40,B33:C36,2)</f>
        <v>50000</v>
      </c>
      <c r="D40" s="10" t="str">
        <f ca="1">IFERROR(_xlfn.FORMULATEXT(C40),"")</f>
        <v>=FKERES(B40;B33:C36;2)</v>
      </c>
      <c r="E40" s="17"/>
      <c r="F40" s="17"/>
      <c r="G40" s="17"/>
      <c r="H40" s="17"/>
      <c r="I40" s="17"/>
      <c r="J40" s="17"/>
      <c r="K40" s="17"/>
      <c r="L40" s="17"/>
      <c r="M40" s="17"/>
      <c r="N40" s="17"/>
    </row>
    <row r="41" spans="1:15" s="1" customFormat="1" ht="15.75" customHeight="1" x14ac:dyDescent="0.25">
      <c r="A41" s="4"/>
      <c r="B41" s="17"/>
      <c r="C41" s="17"/>
      <c r="D41" s="17"/>
      <c r="E41" s="17"/>
      <c r="F41" s="17"/>
      <c r="G41" s="17"/>
      <c r="H41" s="17"/>
      <c r="I41" s="17"/>
      <c r="J41" s="17"/>
      <c r="K41" s="17"/>
      <c r="L41" s="17"/>
      <c r="M41" s="17"/>
      <c r="N41" s="17"/>
    </row>
    <row r="42" spans="1:15" s="1" customFormat="1" ht="15.75" customHeight="1" x14ac:dyDescent="0.25">
      <c r="A42" s="4" t="s">
        <v>1</v>
      </c>
      <c r="B42" s="10" t="s">
        <v>101</v>
      </c>
      <c r="C42" s="5"/>
      <c r="D42" s="5"/>
      <c r="E42" s="5"/>
      <c r="F42" s="5"/>
      <c r="G42" s="5"/>
      <c r="H42" s="5"/>
      <c r="I42" s="5"/>
      <c r="J42" s="5"/>
      <c r="K42" s="5"/>
      <c r="L42" s="5"/>
      <c r="M42" s="5"/>
      <c r="N42" s="5"/>
    </row>
    <row r="43" spans="1:15" s="1" customFormat="1" ht="47.25" customHeight="1" x14ac:dyDescent="0.25">
      <c r="A43" s="4"/>
      <c r="B43" s="186" t="s">
        <v>133</v>
      </c>
      <c r="C43" s="187"/>
      <c r="D43" s="187"/>
      <c r="E43" s="187"/>
      <c r="F43" s="187"/>
      <c r="G43" s="187"/>
      <c r="H43" s="187"/>
      <c r="I43" s="187"/>
      <c r="J43" s="187"/>
      <c r="K43" s="187"/>
      <c r="L43" s="187"/>
      <c r="M43" s="187"/>
      <c r="N43" s="187"/>
    </row>
    <row r="44" spans="1:15" s="1" customFormat="1" ht="15.75" customHeight="1" thickBot="1" x14ac:dyDescent="0.3">
      <c r="A44" s="4"/>
      <c r="C44" s="10"/>
      <c r="D44" s="12"/>
      <c r="E44" s="10"/>
      <c r="F44" s="10"/>
      <c r="G44" s="10"/>
      <c r="H44" s="10"/>
      <c r="I44" s="10"/>
      <c r="J44" s="10"/>
      <c r="K44" s="10"/>
      <c r="L44" s="10"/>
      <c r="M44" s="10"/>
      <c r="N44" s="10"/>
      <c r="O44" s="11"/>
    </row>
    <row r="45" spans="1:15" ht="16.5" thickBot="1" x14ac:dyDescent="0.3">
      <c r="A45" s="4"/>
      <c r="B45" s="44" t="s">
        <v>130</v>
      </c>
      <c r="C45" s="48">
        <v>0</v>
      </c>
      <c r="D45" s="48">
        <v>1200000</v>
      </c>
      <c r="E45" s="48">
        <v>2400000</v>
      </c>
      <c r="F45" s="48">
        <v>3600000</v>
      </c>
    </row>
    <row r="46" spans="1:15" ht="16.5" thickBot="1" x14ac:dyDescent="0.3">
      <c r="A46" s="4"/>
      <c r="B46" s="44" t="s">
        <v>131</v>
      </c>
      <c r="C46" s="48">
        <v>0</v>
      </c>
      <c r="D46" s="48">
        <v>50000</v>
      </c>
      <c r="E46" s="48">
        <v>75000</v>
      </c>
      <c r="F46" s="48">
        <v>100000</v>
      </c>
    </row>
    <row r="47" spans="1:15" x14ac:dyDescent="0.25">
      <c r="A47" s="4"/>
    </row>
    <row r="48" spans="1:15" x14ac:dyDescent="0.25">
      <c r="A48" s="4"/>
      <c r="B48" s="44" t="s">
        <v>130</v>
      </c>
      <c r="C48" s="44" t="s">
        <v>131</v>
      </c>
      <c r="D48" s="44" t="s">
        <v>2</v>
      </c>
    </row>
    <row r="49" spans="1:14" x14ac:dyDescent="0.25">
      <c r="A49" s="4"/>
      <c r="B49" s="49">
        <v>1200000</v>
      </c>
      <c r="C49" s="50">
        <f>HLOOKUP(B49,C45:F46,2)</f>
        <v>50000</v>
      </c>
      <c r="D49" s="10" t="str">
        <f ca="1">IFERROR(_xlfn.FORMULATEXT(C49),"")</f>
        <v>=VKERES(B49;C45:F46;2)</v>
      </c>
    </row>
    <row r="50" spans="1:14" x14ac:dyDescent="0.25">
      <c r="A50" s="4"/>
      <c r="B50" s="47" t="s">
        <v>129</v>
      </c>
      <c r="C50" s="18"/>
      <c r="D50" s="10"/>
    </row>
    <row r="51" spans="1:14" x14ac:dyDescent="0.25">
      <c r="A51" s="4"/>
      <c r="B51" s="50">
        <v>1450000</v>
      </c>
      <c r="C51" s="50">
        <f>HLOOKUP(B51,C45:F46,2)</f>
        <v>50000</v>
      </c>
      <c r="D51" s="10" t="str">
        <f ca="1">IFERROR(_xlfn.FORMULATEXT(C51),"")</f>
        <v>=VKERES(B51;C45:F46;2)</v>
      </c>
    </row>
    <row r="53" spans="1:14" x14ac:dyDescent="0.25">
      <c r="A53" s="2" t="s">
        <v>1</v>
      </c>
      <c r="B53" s="1" t="s">
        <v>147</v>
      </c>
    </row>
    <row r="54" spans="1:14" ht="31.5" customHeight="1" x14ac:dyDescent="0.25">
      <c r="B54" s="184" t="s">
        <v>248</v>
      </c>
      <c r="C54" s="184"/>
      <c r="D54" s="184"/>
      <c r="E54" s="184"/>
      <c r="F54" s="184"/>
      <c r="G54" s="184"/>
      <c r="H54" s="184"/>
      <c r="I54" s="184"/>
      <c r="J54" s="184"/>
      <c r="K54" s="184"/>
      <c r="L54" s="184"/>
      <c r="M54" s="184"/>
      <c r="N54" s="184"/>
    </row>
    <row r="55" spans="1:14" ht="16.5" thickBot="1" x14ac:dyDescent="0.3"/>
    <row r="56" spans="1:14" s="59" customFormat="1" ht="16.5" thickBot="1" x14ac:dyDescent="0.3">
      <c r="A56" s="2"/>
      <c r="B56" s="45" t="s">
        <v>246</v>
      </c>
      <c r="C56" s="48" t="e">
        <f>10/0</f>
        <v>#DIV/0!</v>
      </c>
      <c r="D56" s="120" t="s">
        <v>2</v>
      </c>
    </row>
    <row r="57" spans="1:14" s="59" customFormat="1" ht="16.5" thickBot="1" x14ac:dyDescent="0.3">
      <c r="A57" s="2"/>
      <c r="B57" s="45" t="s">
        <v>247</v>
      </c>
      <c r="C57" s="48" t="str">
        <f>IFERROR(C56,"Hiba")</f>
        <v>Hiba</v>
      </c>
      <c r="D57" s="1" t="str">
        <f ca="1">_xlfn.FORMULATEXT(C57)</f>
        <v>=HAHIBA(C56;"Hiba")</v>
      </c>
    </row>
    <row r="58" spans="1:14" s="59" customFormat="1" x14ac:dyDescent="0.25">
      <c r="A58" s="2"/>
      <c r="B58" s="45"/>
      <c r="C58" s="1"/>
    </row>
    <row r="59" spans="1:14" x14ac:dyDescent="0.25">
      <c r="A59" s="2" t="s">
        <v>1</v>
      </c>
      <c r="B59" s="1" t="s">
        <v>149</v>
      </c>
    </row>
    <row r="60" spans="1:14" x14ac:dyDescent="0.25">
      <c r="B60" s="1" t="s">
        <v>249</v>
      </c>
    </row>
    <row r="61" spans="1:14" ht="16.5" thickBot="1" x14ac:dyDescent="0.3"/>
    <row r="62" spans="1:14" ht="16.5" thickBot="1" x14ac:dyDescent="0.3">
      <c r="B62" s="45" t="s">
        <v>250</v>
      </c>
      <c r="C62" s="48">
        <v>123</v>
      </c>
      <c r="D62" s="48" t="s">
        <v>251</v>
      </c>
    </row>
    <row r="63" spans="1:14" ht="16.5" thickBot="1" x14ac:dyDescent="0.3">
      <c r="B63" s="45" t="s">
        <v>252</v>
      </c>
      <c r="C63" s="48" t="b">
        <f>ISNUMBER(C62)</f>
        <v>1</v>
      </c>
      <c r="D63" s="48" t="b">
        <f>ISNUMBER(D62)</f>
        <v>0</v>
      </c>
    </row>
    <row r="64" spans="1:14" x14ac:dyDescent="0.25">
      <c r="B64" s="45" t="s">
        <v>2</v>
      </c>
      <c r="C64" t="str">
        <f ca="1">_xlfn.FORMULATEXT(C63)</f>
        <v>=SZÁM(C62)</v>
      </c>
      <c r="D64" s="59" t="str">
        <f ca="1">_xlfn.FORMULATEXT(D63)</f>
        <v>=SZÁM(D62)</v>
      </c>
    </row>
  </sheetData>
  <mergeCells count="7">
    <mergeCell ref="B54:N54"/>
    <mergeCell ref="B3:N3"/>
    <mergeCell ref="B29:N29"/>
    <mergeCell ref="B43:N43"/>
    <mergeCell ref="B16:N16"/>
    <mergeCell ref="B25:C25"/>
    <mergeCell ref="B26:C26"/>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0"/>
  </sheetPr>
  <dimension ref="A1:G52"/>
  <sheetViews>
    <sheetView zoomScale="130" zoomScaleNormal="130" workbookViewId="0">
      <selection activeCell="A3" sqref="A3"/>
    </sheetView>
  </sheetViews>
  <sheetFormatPr defaultRowHeight="15.75" x14ac:dyDescent="0.25"/>
  <cols>
    <col min="1" max="1" width="23.5703125" style="62" customWidth="1"/>
    <col min="2" max="2" width="25.85546875" style="62" customWidth="1"/>
    <col min="3" max="3" width="20.28515625" style="62" bestFit="1" customWidth="1"/>
    <col min="4" max="4" width="20.85546875" style="62" customWidth="1"/>
    <col min="5" max="10" width="14.28515625" style="62" customWidth="1"/>
    <col min="11" max="16384" width="9.140625" style="62"/>
  </cols>
  <sheetData>
    <row r="1" spans="1:7" x14ac:dyDescent="0.25">
      <c r="A1" s="62" t="s">
        <v>150</v>
      </c>
    </row>
    <row r="3" spans="1:7" x14ac:dyDescent="0.25">
      <c r="A3" s="60" t="s">
        <v>0</v>
      </c>
    </row>
    <row r="4" spans="1:7" ht="15" customHeight="1" x14ac:dyDescent="0.25">
      <c r="A4" s="72" t="s">
        <v>142</v>
      </c>
      <c r="B4" s="73"/>
    </row>
    <row r="5" spans="1:7" ht="15" customHeight="1" x14ac:dyDescent="0.25">
      <c r="A5" s="72"/>
      <c r="B5" s="73"/>
    </row>
    <row r="6" spans="1:7" x14ac:dyDescent="0.25">
      <c r="A6" s="58" t="s">
        <v>143</v>
      </c>
      <c r="G6" s="74"/>
    </row>
    <row r="7" spans="1:7" x14ac:dyDescent="0.25">
      <c r="A7" s="75" t="s">
        <v>75</v>
      </c>
      <c r="B7" s="75" t="s">
        <v>76</v>
      </c>
      <c r="C7" s="75" t="s">
        <v>77</v>
      </c>
      <c r="D7" s="75" t="s">
        <v>78</v>
      </c>
    </row>
    <row r="8" spans="1:7" x14ac:dyDescent="0.25">
      <c r="A8" s="76" t="s">
        <v>79</v>
      </c>
      <c r="B8" s="76" t="s">
        <v>80</v>
      </c>
      <c r="C8" s="86">
        <v>25</v>
      </c>
      <c r="D8" s="77">
        <v>8085</v>
      </c>
    </row>
    <row r="9" spans="1:7" x14ac:dyDescent="0.25">
      <c r="A9" s="78" t="s">
        <v>81</v>
      </c>
      <c r="B9" s="78" t="s">
        <v>82</v>
      </c>
      <c r="C9" s="87">
        <v>20</v>
      </c>
      <c r="D9" s="79">
        <v>8685</v>
      </c>
    </row>
    <row r="10" spans="1:7" x14ac:dyDescent="0.25">
      <c r="A10" s="76" t="s">
        <v>83</v>
      </c>
      <c r="B10" s="76" t="s">
        <v>84</v>
      </c>
      <c r="C10" s="86">
        <v>35</v>
      </c>
      <c r="D10" s="77">
        <v>9585</v>
      </c>
    </row>
    <row r="11" spans="1:7" x14ac:dyDescent="0.25">
      <c r="A11" s="78" t="s">
        <v>93</v>
      </c>
      <c r="B11" s="78" t="s">
        <v>94</v>
      </c>
      <c r="C11" s="87">
        <v>5</v>
      </c>
      <c r="D11" s="79">
        <v>2685</v>
      </c>
    </row>
    <row r="12" spans="1:7" x14ac:dyDescent="0.25">
      <c r="A12" s="76" t="s">
        <v>85</v>
      </c>
      <c r="B12" s="76" t="s">
        <v>86</v>
      </c>
      <c r="C12" s="86">
        <v>20</v>
      </c>
      <c r="D12" s="77">
        <v>10785</v>
      </c>
    </row>
    <row r="13" spans="1:7" x14ac:dyDescent="0.25">
      <c r="A13" s="78" t="s">
        <v>89</v>
      </c>
      <c r="B13" s="78" t="s">
        <v>88</v>
      </c>
      <c r="C13" s="87">
        <v>30</v>
      </c>
      <c r="D13" s="79">
        <v>5685</v>
      </c>
    </row>
    <row r="14" spans="1:7" x14ac:dyDescent="0.25">
      <c r="A14" s="76" t="s">
        <v>87</v>
      </c>
      <c r="B14" s="76" t="s">
        <v>90</v>
      </c>
      <c r="C14" s="86">
        <v>40</v>
      </c>
      <c r="D14" s="77">
        <v>6285</v>
      </c>
    </row>
    <row r="15" spans="1:7" x14ac:dyDescent="0.25">
      <c r="A15" s="78" t="s">
        <v>91</v>
      </c>
      <c r="B15" s="78" t="s">
        <v>92</v>
      </c>
      <c r="C15" s="87">
        <v>1</v>
      </c>
      <c r="D15" s="79">
        <v>1485</v>
      </c>
    </row>
    <row r="16" spans="1:7" x14ac:dyDescent="0.25">
      <c r="A16" s="92"/>
      <c r="B16" s="92"/>
      <c r="C16" s="93"/>
      <c r="D16" s="94"/>
    </row>
    <row r="17" spans="1:4" x14ac:dyDescent="0.25">
      <c r="D17" s="80"/>
    </row>
    <row r="18" spans="1:4" x14ac:dyDescent="0.25">
      <c r="A18" s="58" t="s">
        <v>95</v>
      </c>
    </row>
    <row r="19" spans="1:4" x14ac:dyDescent="0.25">
      <c r="A19" s="83" t="s">
        <v>75</v>
      </c>
      <c r="B19" s="75" t="s">
        <v>96</v>
      </c>
      <c r="C19" s="83" t="s">
        <v>97</v>
      </c>
      <c r="D19" s="75" t="s">
        <v>98</v>
      </c>
    </row>
    <row r="20" spans="1:4" x14ac:dyDescent="0.25">
      <c r="A20" s="84" t="s">
        <v>79</v>
      </c>
      <c r="B20" s="85">
        <f>VLOOKUP(A20,$A$7:$D$15,4,0)</f>
        <v>8085</v>
      </c>
      <c r="C20" s="61">
        <v>3</v>
      </c>
      <c r="D20" s="82">
        <f>B20*C20</f>
        <v>24255</v>
      </c>
    </row>
    <row r="21" spans="1:4" x14ac:dyDescent="0.25">
      <c r="A21" s="84" t="s">
        <v>81</v>
      </c>
      <c r="B21" s="96">
        <f t="shared" ref="B21" si="0">VLOOKUP(A21,$A$7:$D$15,4,0)</f>
        <v>8685</v>
      </c>
      <c r="C21" s="61">
        <v>4</v>
      </c>
      <c r="D21" s="97">
        <f t="shared" ref="D21:D24" si="1">B21*C21</f>
        <v>34740</v>
      </c>
    </row>
    <row r="22" spans="1:4" x14ac:dyDescent="0.25">
      <c r="A22" s="84"/>
      <c r="B22" s="91"/>
      <c r="C22" s="69"/>
      <c r="D22" s="91"/>
    </row>
    <row r="23" spans="1:4" ht="16.5" thickBot="1" x14ac:dyDescent="0.3">
      <c r="A23" s="102" t="s">
        <v>148</v>
      </c>
      <c r="B23" s="103"/>
      <c r="C23" s="104"/>
      <c r="D23" s="103"/>
    </row>
    <row r="24" spans="1:4" ht="16.5" thickBot="1" x14ac:dyDescent="0.3">
      <c r="A24" s="98" t="s">
        <v>144</v>
      </c>
      <c r="B24" s="99">
        <f>VLOOKUP(A24,$A$7:$D$15,4)</f>
        <v>8685</v>
      </c>
      <c r="C24" s="100">
        <v>5</v>
      </c>
      <c r="D24" s="101">
        <f t="shared" si="1"/>
        <v>43425</v>
      </c>
    </row>
    <row r="25" spans="1:4" x14ac:dyDescent="0.25">
      <c r="A25" s="90"/>
      <c r="B25" s="91"/>
      <c r="C25" s="69"/>
      <c r="D25" s="91"/>
    </row>
    <row r="27" spans="1:4" x14ac:dyDescent="0.25">
      <c r="A27" s="58" t="s">
        <v>145</v>
      </c>
    </row>
    <row r="28" spans="1:4" x14ac:dyDescent="0.25">
      <c r="A28" s="75" t="s">
        <v>75</v>
      </c>
      <c r="B28" s="88" t="s">
        <v>96</v>
      </c>
      <c r="C28" s="83" t="s">
        <v>97</v>
      </c>
      <c r="D28" s="75" t="s">
        <v>98</v>
      </c>
    </row>
    <row r="29" spans="1:4" x14ac:dyDescent="0.25">
      <c r="A29" s="84" t="s">
        <v>79</v>
      </c>
      <c r="B29" s="89">
        <f>VLOOKUP(A29,$A$7:$D$15,4,0)</f>
        <v>8085</v>
      </c>
      <c r="C29" s="61">
        <v>3</v>
      </c>
      <c r="D29" s="82">
        <f>B29*C29</f>
        <v>24255</v>
      </c>
    </row>
    <row r="30" spans="1:4" x14ac:dyDescent="0.25">
      <c r="A30" s="84" t="s">
        <v>81</v>
      </c>
      <c r="B30" s="89">
        <f t="shared" ref="B30:B31" si="2">VLOOKUP(A30,$A$7:$D$15,4,0)</f>
        <v>8685</v>
      </c>
      <c r="C30" s="61">
        <v>4</v>
      </c>
      <c r="D30" s="82">
        <f t="shared" ref="D30:D31" si="3">B30*C30</f>
        <v>34740</v>
      </c>
    </row>
    <row r="31" spans="1:4" x14ac:dyDescent="0.25">
      <c r="A31" s="84" t="s">
        <v>144</v>
      </c>
      <c r="B31" s="89" t="e">
        <f t="shared" si="2"/>
        <v>#N/A</v>
      </c>
      <c r="C31" s="61">
        <v>5</v>
      </c>
      <c r="D31" s="82" t="e">
        <f t="shared" si="3"/>
        <v>#N/A</v>
      </c>
    </row>
    <row r="32" spans="1:4" s="95" customFormat="1" x14ac:dyDescent="0.25">
      <c r="A32" s="90"/>
      <c r="B32" s="91"/>
      <c r="C32" s="90"/>
      <c r="D32" s="91"/>
    </row>
    <row r="33" spans="1:4" x14ac:dyDescent="0.25">
      <c r="A33" s="84"/>
      <c r="B33" s="91"/>
      <c r="C33" s="90"/>
      <c r="D33" s="91"/>
    </row>
    <row r="34" spans="1:4" x14ac:dyDescent="0.25">
      <c r="A34" s="58" t="s">
        <v>146</v>
      </c>
      <c r="C34" s="90"/>
      <c r="D34" s="91"/>
    </row>
    <row r="35" spans="1:4" x14ac:dyDescent="0.25">
      <c r="A35" s="75" t="s">
        <v>75</v>
      </c>
      <c r="B35" s="88" t="s">
        <v>96</v>
      </c>
      <c r="C35" s="83" t="s">
        <v>97</v>
      </c>
      <c r="D35" s="75" t="s">
        <v>98</v>
      </c>
    </row>
    <row r="36" spans="1:4" x14ac:dyDescent="0.25">
      <c r="A36" s="84" t="s">
        <v>79</v>
      </c>
      <c r="B36" s="89">
        <f>VLOOKUP(A36,$A$7:$D$15,4,0)</f>
        <v>8085</v>
      </c>
      <c r="C36" s="61">
        <v>3</v>
      </c>
      <c r="D36" s="82">
        <f t="shared" ref="D36:D37" si="4">IF(ISNUMBER(B36),B36*C36,"Nem található")</f>
        <v>24255</v>
      </c>
    </row>
    <row r="37" spans="1:4" x14ac:dyDescent="0.25">
      <c r="A37" s="84" t="s">
        <v>81</v>
      </c>
      <c r="B37" s="89">
        <f>IFERROR(VLOOKUP(A37,$A$7:$D$15,4,0),"Nem található")</f>
        <v>8685</v>
      </c>
      <c r="C37" s="61">
        <v>4</v>
      </c>
      <c r="D37" s="82">
        <f t="shared" si="4"/>
        <v>34740</v>
      </c>
    </row>
    <row r="38" spans="1:4" x14ac:dyDescent="0.25">
      <c r="A38" s="84" t="s">
        <v>144</v>
      </c>
      <c r="B38" s="89" t="str">
        <f>IFERROR(VLOOKUP(A38,$A$7:$D$15,4,0),"Nem található")</f>
        <v>Nem található</v>
      </c>
      <c r="C38" s="61">
        <v>5</v>
      </c>
      <c r="D38" s="82" t="str">
        <f>IF(ISNUMBER(B38),B38*C38,"Nem található")</f>
        <v>Nem található</v>
      </c>
    </row>
    <row r="39" spans="1:4" s="95" customFormat="1" x14ac:dyDescent="0.25">
      <c r="A39" s="90"/>
      <c r="B39" s="91"/>
      <c r="C39" s="69"/>
      <c r="D39" s="91"/>
    </row>
    <row r="41" spans="1:4" x14ac:dyDescent="0.25">
      <c r="A41" s="58" t="s">
        <v>99</v>
      </c>
      <c r="B41" s="73"/>
    </row>
    <row r="42" spans="1:4" x14ac:dyDescent="0.25">
      <c r="A42" s="75" t="s">
        <v>75</v>
      </c>
      <c r="B42" s="75" t="s">
        <v>96</v>
      </c>
      <c r="C42" s="75" t="s">
        <v>97</v>
      </c>
      <c r="D42" s="75" t="s">
        <v>98</v>
      </c>
    </row>
    <row r="43" spans="1:4" x14ac:dyDescent="0.25">
      <c r="A43" s="84" t="s">
        <v>79</v>
      </c>
      <c r="B43" s="81">
        <f>VLOOKUP(A43,bumerangtabla,4,0)</f>
        <v>8085</v>
      </c>
      <c r="C43" s="84">
        <v>3</v>
      </c>
      <c r="D43" s="81">
        <f>B43*C43</f>
        <v>24255</v>
      </c>
    </row>
    <row r="44" spans="1:4" x14ac:dyDescent="0.25">
      <c r="A44" s="84" t="s">
        <v>81</v>
      </c>
      <c r="B44" s="81">
        <f>VLOOKUP(A44,bumerangtabla,4,0)</f>
        <v>8685</v>
      </c>
      <c r="C44" s="84">
        <v>4</v>
      </c>
      <c r="D44" s="81">
        <f t="shared" ref="D44:D45" si="5">B44*C44</f>
        <v>34740</v>
      </c>
    </row>
    <row r="45" spans="1:4" x14ac:dyDescent="0.25">
      <c r="A45" s="84" t="s">
        <v>87</v>
      </c>
      <c r="B45" s="81">
        <f>VLOOKUP(A45,bumerangtabla,4,0)</f>
        <v>6285</v>
      </c>
      <c r="C45" s="84">
        <v>5</v>
      </c>
      <c r="D45" s="81">
        <f t="shared" si="5"/>
        <v>31425</v>
      </c>
    </row>
    <row r="46" spans="1:4" s="69" customFormat="1" x14ac:dyDescent="0.25">
      <c r="A46" s="90"/>
      <c r="B46" s="91"/>
      <c r="C46" s="90"/>
      <c r="D46" s="91"/>
    </row>
    <row r="48" spans="1:4" x14ac:dyDescent="0.25">
      <c r="A48" s="58" t="s">
        <v>100</v>
      </c>
      <c r="B48" s="73"/>
    </row>
    <row r="49" spans="1:3" x14ac:dyDescent="0.25">
      <c r="A49" s="75" t="s">
        <v>75</v>
      </c>
      <c r="B49" s="75" t="s">
        <v>97</v>
      </c>
      <c r="C49" s="75" t="s">
        <v>98</v>
      </c>
    </row>
    <row r="50" spans="1:3" x14ac:dyDescent="0.25">
      <c r="A50" s="84" t="s">
        <v>79</v>
      </c>
      <c r="B50" s="84">
        <v>3</v>
      </c>
      <c r="C50" s="81">
        <f>VLOOKUP(A50,bumerangtabla,4,0)*B50</f>
        <v>24255</v>
      </c>
    </row>
    <row r="51" spans="1:3" x14ac:dyDescent="0.25">
      <c r="A51" s="84" t="s">
        <v>81</v>
      </c>
      <c r="B51" s="84">
        <v>4</v>
      </c>
      <c r="C51" s="81">
        <f>VLOOKUP(A51,bumerangtabla,4,0)*B51</f>
        <v>34740</v>
      </c>
    </row>
    <row r="52" spans="1:3" x14ac:dyDescent="0.25">
      <c r="A52" s="84" t="s">
        <v>87</v>
      </c>
      <c r="B52" s="84">
        <v>5</v>
      </c>
      <c r="C52" s="81">
        <f>VLOOKUP(A52,bumerangtabla,4,0)*B52</f>
        <v>31425</v>
      </c>
    </row>
  </sheetData>
  <sheetProtection algorithmName="SHA-512" hashValue="v8IBE+7ef9h8hBU93IldaKnLND/RTObJgGi+DWLVRezpPMKX6RjKPBl/hCNHva2BmfOU4YUdRyshlVP7CxyjNg==" saltValue="eATXFy5Z8NRqyk4A+6QBxA==" spinCount="100000" sheet="1" objects="1" scenarios="1" selectLockedCells="1" selectUnlockedCells="1"/>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0" tint="-0.34998626667073579"/>
  </sheetPr>
  <dimension ref="A1:T34"/>
  <sheetViews>
    <sheetView zoomScale="130" zoomScaleNormal="130" workbookViewId="0">
      <selection activeCell="E11" sqref="E11"/>
    </sheetView>
  </sheetViews>
  <sheetFormatPr defaultRowHeight="15.75" x14ac:dyDescent="0.25"/>
  <cols>
    <col min="1" max="1" width="12" style="121" bestFit="1" customWidth="1"/>
    <col min="2" max="3" width="11" style="121" customWidth="1"/>
    <col min="4" max="4" width="12.7109375" style="121" customWidth="1"/>
    <col min="5" max="5" width="14.28515625" style="121" customWidth="1"/>
    <col min="6" max="6" width="20" style="121" bestFit="1" customWidth="1"/>
    <col min="7" max="7" width="12.85546875" style="121" customWidth="1"/>
    <col min="8" max="8" width="13.7109375" style="121" bestFit="1" customWidth="1"/>
    <col min="9" max="9" width="5.7109375" style="121" customWidth="1"/>
    <col min="10" max="10" width="14.85546875" style="121" customWidth="1"/>
    <col min="11" max="11" width="17.28515625" style="121" bestFit="1" customWidth="1"/>
    <col min="12" max="12" width="10.28515625" style="121" customWidth="1"/>
    <col min="13" max="13" width="10.28515625" style="121" bestFit="1" customWidth="1"/>
    <col min="14" max="256" width="9.140625" style="121"/>
    <col min="257" max="257" width="14.28515625" style="121" customWidth="1"/>
    <col min="258" max="258" width="16.42578125" style="121" customWidth="1"/>
    <col min="259" max="259" width="8.5703125" style="121" customWidth="1"/>
    <col min="260" max="260" width="19" style="121" customWidth="1"/>
    <col min="261" max="261" width="17" style="121" customWidth="1"/>
    <col min="262" max="262" width="23.5703125" style="121" customWidth="1"/>
    <col min="263" max="263" width="16.28515625" style="121" bestFit="1" customWidth="1"/>
    <col min="264" max="264" width="21.7109375" style="121" customWidth="1"/>
    <col min="265" max="265" width="13.42578125" style="121" customWidth="1"/>
    <col min="266" max="266" width="15.5703125" style="121" customWidth="1"/>
    <col min="267" max="267" width="13.42578125" style="121" bestFit="1" customWidth="1"/>
    <col min="268" max="268" width="10.28515625" style="121" customWidth="1"/>
    <col min="269" max="269" width="10.28515625" style="121" bestFit="1" customWidth="1"/>
    <col min="270" max="512" width="9.140625" style="121"/>
    <col min="513" max="513" width="14.28515625" style="121" customWidth="1"/>
    <col min="514" max="514" width="16.42578125" style="121" customWidth="1"/>
    <col min="515" max="515" width="8.5703125" style="121" customWidth="1"/>
    <col min="516" max="516" width="19" style="121" customWidth="1"/>
    <col min="517" max="517" width="17" style="121" customWidth="1"/>
    <col min="518" max="518" width="23.5703125" style="121" customWidth="1"/>
    <col min="519" max="519" width="16.28515625" style="121" bestFit="1" customWidth="1"/>
    <col min="520" max="520" width="21.7109375" style="121" customWidth="1"/>
    <col min="521" max="521" width="13.42578125" style="121" customWidth="1"/>
    <col min="522" max="522" width="15.5703125" style="121" customWidth="1"/>
    <col min="523" max="523" width="13.42578125" style="121" bestFit="1" customWidth="1"/>
    <col min="524" max="524" width="10.28515625" style="121" customWidth="1"/>
    <col min="525" max="525" width="10.28515625" style="121" bestFit="1" customWidth="1"/>
    <col min="526" max="768" width="9.140625" style="121"/>
    <col min="769" max="769" width="14.28515625" style="121" customWidth="1"/>
    <col min="770" max="770" width="16.42578125" style="121" customWidth="1"/>
    <col min="771" max="771" width="8.5703125" style="121" customWidth="1"/>
    <col min="772" max="772" width="19" style="121" customWidth="1"/>
    <col min="773" max="773" width="17" style="121" customWidth="1"/>
    <col min="774" max="774" width="23.5703125" style="121" customWidth="1"/>
    <col min="775" max="775" width="16.28515625" style="121" bestFit="1" customWidth="1"/>
    <col min="776" max="776" width="21.7109375" style="121" customWidth="1"/>
    <col min="777" max="777" width="13.42578125" style="121" customWidth="1"/>
    <col min="778" max="778" width="15.5703125" style="121" customWidth="1"/>
    <col min="779" max="779" width="13.42578125" style="121" bestFit="1" customWidth="1"/>
    <col min="780" max="780" width="10.28515625" style="121" customWidth="1"/>
    <col min="781" max="781" width="10.28515625" style="121" bestFit="1" customWidth="1"/>
    <col min="782" max="1024" width="9.140625" style="121"/>
    <col min="1025" max="1025" width="14.28515625" style="121" customWidth="1"/>
    <col min="1026" max="1026" width="16.42578125" style="121" customWidth="1"/>
    <col min="1027" max="1027" width="8.5703125" style="121" customWidth="1"/>
    <col min="1028" max="1028" width="19" style="121" customWidth="1"/>
    <col min="1029" max="1029" width="17" style="121" customWidth="1"/>
    <col min="1030" max="1030" width="23.5703125" style="121" customWidth="1"/>
    <col min="1031" max="1031" width="16.28515625" style="121" bestFit="1" customWidth="1"/>
    <col min="1032" max="1032" width="21.7109375" style="121" customWidth="1"/>
    <col min="1033" max="1033" width="13.42578125" style="121" customWidth="1"/>
    <col min="1034" max="1034" width="15.5703125" style="121" customWidth="1"/>
    <col min="1035" max="1035" width="13.42578125" style="121" bestFit="1" customWidth="1"/>
    <col min="1036" max="1036" width="10.28515625" style="121" customWidth="1"/>
    <col min="1037" max="1037" width="10.28515625" style="121" bestFit="1" customWidth="1"/>
    <col min="1038" max="1280" width="9.140625" style="121"/>
    <col min="1281" max="1281" width="14.28515625" style="121" customWidth="1"/>
    <col min="1282" max="1282" width="16.42578125" style="121" customWidth="1"/>
    <col min="1283" max="1283" width="8.5703125" style="121" customWidth="1"/>
    <col min="1284" max="1284" width="19" style="121" customWidth="1"/>
    <col min="1285" max="1285" width="17" style="121" customWidth="1"/>
    <col min="1286" max="1286" width="23.5703125" style="121" customWidth="1"/>
    <col min="1287" max="1287" width="16.28515625" style="121" bestFit="1" customWidth="1"/>
    <col min="1288" max="1288" width="21.7109375" style="121" customWidth="1"/>
    <col min="1289" max="1289" width="13.42578125" style="121" customWidth="1"/>
    <col min="1290" max="1290" width="15.5703125" style="121" customWidth="1"/>
    <col min="1291" max="1291" width="13.42578125" style="121" bestFit="1" customWidth="1"/>
    <col min="1292" max="1292" width="10.28515625" style="121" customWidth="1"/>
    <col min="1293" max="1293" width="10.28515625" style="121" bestFit="1" customWidth="1"/>
    <col min="1294" max="1536" width="9.140625" style="121"/>
    <col min="1537" max="1537" width="14.28515625" style="121" customWidth="1"/>
    <col min="1538" max="1538" width="16.42578125" style="121" customWidth="1"/>
    <col min="1539" max="1539" width="8.5703125" style="121" customWidth="1"/>
    <col min="1540" max="1540" width="19" style="121" customWidth="1"/>
    <col min="1541" max="1541" width="17" style="121" customWidth="1"/>
    <col min="1542" max="1542" width="23.5703125" style="121" customWidth="1"/>
    <col min="1543" max="1543" width="16.28515625" style="121" bestFit="1" customWidth="1"/>
    <col min="1544" max="1544" width="21.7109375" style="121" customWidth="1"/>
    <col min="1545" max="1545" width="13.42578125" style="121" customWidth="1"/>
    <col min="1546" max="1546" width="15.5703125" style="121" customWidth="1"/>
    <col min="1547" max="1547" width="13.42578125" style="121" bestFit="1" customWidth="1"/>
    <col min="1548" max="1548" width="10.28515625" style="121" customWidth="1"/>
    <col min="1549" max="1549" width="10.28515625" style="121" bestFit="1" customWidth="1"/>
    <col min="1550" max="1792" width="9.140625" style="121"/>
    <col min="1793" max="1793" width="14.28515625" style="121" customWidth="1"/>
    <col min="1794" max="1794" width="16.42578125" style="121" customWidth="1"/>
    <col min="1795" max="1795" width="8.5703125" style="121" customWidth="1"/>
    <col min="1796" max="1796" width="19" style="121" customWidth="1"/>
    <col min="1797" max="1797" width="17" style="121" customWidth="1"/>
    <col min="1798" max="1798" width="23.5703125" style="121" customWidth="1"/>
    <col min="1799" max="1799" width="16.28515625" style="121" bestFit="1" customWidth="1"/>
    <col min="1800" max="1800" width="21.7109375" style="121" customWidth="1"/>
    <col min="1801" max="1801" width="13.42578125" style="121" customWidth="1"/>
    <col min="1802" max="1802" width="15.5703125" style="121" customWidth="1"/>
    <col min="1803" max="1803" width="13.42578125" style="121" bestFit="1" customWidth="1"/>
    <col min="1804" max="1804" width="10.28515625" style="121" customWidth="1"/>
    <col min="1805" max="1805" width="10.28515625" style="121" bestFit="1" customWidth="1"/>
    <col min="1806" max="2048" width="9.140625" style="121"/>
    <col min="2049" max="2049" width="14.28515625" style="121" customWidth="1"/>
    <col min="2050" max="2050" width="16.42578125" style="121" customWidth="1"/>
    <col min="2051" max="2051" width="8.5703125" style="121" customWidth="1"/>
    <col min="2052" max="2052" width="19" style="121" customWidth="1"/>
    <col min="2053" max="2053" width="17" style="121" customWidth="1"/>
    <col min="2054" max="2054" width="23.5703125" style="121" customWidth="1"/>
    <col min="2055" max="2055" width="16.28515625" style="121" bestFit="1" customWidth="1"/>
    <col min="2056" max="2056" width="21.7109375" style="121" customWidth="1"/>
    <col min="2057" max="2057" width="13.42578125" style="121" customWidth="1"/>
    <col min="2058" max="2058" width="15.5703125" style="121" customWidth="1"/>
    <col min="2059" max="2059" width="13.42578125" style="121" bestFit="1" customWidth="1"/>
    <col min="2060" max="2060" width="10.28515625" style="121" customWidth="1"/>
    <col min="2061" max="2061" width="10.28515625" style="121" bestFit="1" customWidth="1"/>
    <col min="2062" max="2304" width="9.140625" style="121"/>
    <col min="2305" max="2305" width="14.28515625" style="121" customWidth="1"/>
    <col min="2306" max="2306" width="16.42578125" style="121" customWidth="1"/>
    <col min="2307" max="2307" width="8.5703125" style="121" customWidth="1"/>
    <col min="2308" max="2308" width="19" style="121" customWidth="1"/>
    <col min="2309" max="2309" width="17" style="121" customWidth="1"/>
    <col min="2310" max="2310" width="23.5703125" style="121" customWidth="1"/>
    <col min="2311" max="2311" width="16.28515625" style="121" bestFit="1" customWidth="1"/>
    <col min="2312" max="2312" width="21.7109375" style="121" customWidth="1"/>
    <col min="2313" max="2313" width="13.42578125" style="121" customWidth="1"/>
    <col min="2314" max="2314" width="15.5703125" style="121" customWidth="1"/>
    <col min="2315" max="2315" width="13.42578125" style="121" bestFit="1" customWidth="1"/>
    <col min="2316" max="2316" width="10.28515625" style="121" customWidth="1"/>
    <col min="2317" max="2317" width="10.28515625" style="121" bestFit="1" customWidth="1"/>
    <col min="2318" max="2560" width="9.140625" style="121"/>
    <col min="2561" max="2561" width="14.28515625" style="121" customWidth="1"/>
    <col min="2562" max="2562" width="16.42578125" style="121" customWidth="1"/>
    <col min="2563" max="2563" width="8.5703125" style="121" customWidth="1"/>
    <col min="2564" max="2564" width="19" style="121" customWidth="1"/>
    <col min="2565" max="2565" width="17" style="121" customWidth="1"/>
    <col min="2566" max="2566" width="23.5703125" style="121" customWidth="1"/>
    <col min="2567" max="2567" width="16.28515625" style="121" bestFit="1" customWidth="1"/>
    <col min="2568" max="2568" width="21.7109375" style="121" customWidth="1"/>
    <col min="2569" max="2569" width="13.42578125" style="121" customWidth="1"/>
    <col min="2570" max="2570" width="15.5703125" style="121" customWidth="1"/>
    <col min="2571" max="2571" width="13.42578125" style="121" bestFit="1" customWidth="1"/>
    <col min="2572" max="2572" width="10.28515625" style="121" customWidth="1"/>
    <col min="2573" max="2573" width="10.28515625" style="121" bestFit="1" customWidth="1"/>
    <col min="2574" max="2816" width="9.140625" style="121"/>
    <col min="2817" max="2817" width="14.28515625" style="121" customWidth="1"/>
    <col min="2818" max="2818" width="16.42578125" style="121" customWidth="1"/>
    <col min="2819" max="2819" width="8.5703125" style="121" customWidth="1"/>
    <col min="2820" max="2820" width="19" style="121" customWidth="1"/>
    <col min="2821" max="2821" width="17" style="121" customWidth="1"/>
    <col min="2822" max="2822" width="23.5703125" style="121" customWidth="1"/>
    <col min="2823" max="2823" width="16.28515625" style="121" bestFit="1" customWidth="1"/>
    <col min="2824" max="2824" width="21.7109375" style="121" customWidth="1"/>
    <col min="2825" max="2825" width="13.42578125" style="121" customWidth="1"/>
    <col min="2826" max="2826" width="15.5703125" style="121" customWidth="1"/>
    <col min="2827" max="2827" width="13.42578125" style="121" bestFit="1" customWidth="1"/>
    <col min="2828" max="2828" width="10.28515625" style="121" customWidth="1"/>
    <col min="2829" max="2829" width="10.28515625" style="121" bestFit="1" customWidth="1"/>
    <col min="2830" max="3072" width="9.140625" style="121"/>
    <col min="3073" max="3073" width="14.28515625" style="121" customWidth="1"/>
    <col min="3074" max="3074" width="16.42578125" style="121" customWidth="1"/>
    <col min="3075" max="3075" width="8.5703125" style="121" customWidth="1"/>
    <col min="3076" max="3076" width="19" style="121" customWidth="1"/>
    <col min="3077" max="3077" width="17" style="121" customWidth="1"/>
    <col min="3078" max="3078" width="23.5703125" style="121" customWidth="1"/>
    <col min="3079" max="3079" width="16.28515625" style="121" bestFit="1" customWidth="1"/>
    <col min="3080" max="3080" width="21.7109375" style="121" customWidth="1"/>
    <col min="3081" max="3081" width="13.42578125" style="121" customWidth="1"/>
    <col min="3082" max="3082" width="15.5703125" style="121" customWidth="1"/>
    <col min="3083" max="3083" width="13.42578125" style="121" bestFit="1" customWidth="1"/>
    <col min="3084" max="3084" width="10.28515625" style="121" customWidth="1"/>
    <col min="3085" max="3085" width="10.28515625" style="121" bestFit="1" customWidth="1"/>
    <col min="3086" max="3328" width="9.140625" style="121"/>
    <col min="3329" max="3329" width="14.28515625" style="121" customWidth="1"/>
    <col min="3330" max="3330" width="16.42578125" style="121" customWidth="1"/>
    <col min="3331" max="3331" width="8.5703125" style="121" customWidth="1"/>
    <col min="3332" max="3332" width="19" style="121" customWidth="1"/>
    <col min="3333" max="3333" width="17" style="121" customWidth="1"/>
    <col min="3334" max="3334" width="23.5703125" style="121" customWidth="1"/>
    <col min="3335" max="3335" width="16.28515625" style="121" bestFit="1" customWidth="1"/>
    <col min="3336" max="3336" width="21.7109375" style="121" customWidth="1"/>
    <col min="3337" max="3337" width="13.42578125" style="121" customWidth="1"/>
    <col min="3338" max="3338" width="15.5703125" style="121" customWidth="1"/>
    <col min="3339" max="3339" width="13.42578125" style="121" bestFit="1" customWidth="1"/>
    <col min="3340" max="3340" width="10.28515625" style="121" customWidth="1"/>
    <col min="3341" max="3341" width="10.28515625" style="121" bestFit="1" customWidth="1"/>
    <col min="3342" max="3584" width="9.140625" style="121"/>
    <col min="3585" max="3585" width="14.28515625" style="121" customWidth="1"/>
    <col min="3586" max="3586" width="16.42578125" style="121" customWidth="1"/>
    <col min="3587" max="3587" width="8.5703125" style="121" customWidth="1"/>
    <col min="3588" max="3588" width="19" style="121" customWidth="1"/>
    <col min="3589" max="3589" width="17" style="121" customWidth="1"/>
    <col min="3590" max="3590" width="23.5703125" style="121" customWidth="1"/>
    <col min="3591" max="3591" width="16.28515625" style="121" bestFit="1" customWidth="1"/>
    <col min="3592" max="3592" width="21.7109375" style="121" customWidth="1"/>
    <col min="3593" max="3593" width="13.42578125" style="121" customWidth="1"/>
    <col min="3594" max="3594" width="15.5703125" style="121" customWidth="1"/>
    <col min="3595" max="3595" width="13.42578125" style="121" bestFit="1" customWidth="1"/>
    <col min="3596" max="3596" width="10.28515625" style="121" customWidth="1"/>
    <col min="3597" max="3597" width="10.28515625" style="121" bestFit="1" customWidth="1"/>
    <col min="3598" max="3840" width="9.140625" style="121"/>
    <col min="3841" max="3841" width="14.28515625" style="121" customWidth="1"/>
    <col min="3842" max="3842" width="16.42578125" style="121" customWidth="1"/>
    <col min="3843" max="3843" width="8.5703125" style="121" customWidth="1"/>
    <col min="3844" max="3844" width="19" style="121" customWidth="1"/>
    <col min="3845" max="3845" width="17" style="121" customWidth="1"/>
    <col min="3846" max="3846" width="23.5703125" style="121" customWidth="1"/>
    <col min="3847" max="3847" width="16.28515625" style="121" bestFit="1" customWidth="1"/>
    <col min="3848" max="3848" width="21.7109375" style="121" customWidth="1"/>
    <col min="3849" max="3849" width="13.42578125" style="121" customWidth="1"/>
    <col min="3850" max="3850" width="15.5703125" style="121" customWidth="1"/>
    <col min="3851" max="3851" width="13.42578125" style="121" bestFit="1" customWidth="1"/>
    <col min="3852" max="3852" width="10.28515625" style="121" customWidth="1"/>
    <col min="3853" max="3853" width="10.28515625" style="121" bestFit="1" customWidth="1"/>
    <col min="3854" max="4096" width="9.140625" style="121"/>
    <col min="4097" max="4097" width="14.28515625" style="121" customWidth="1"/>
    <col min="4098" max="4098" width="16.42578125" style="121" customWidth="1"/>
    <col min="4099" max="4099" width="8.5703125" style="121" customWidth="1"/>
    <col min="4100" max="4100" width="19" style="121" customWidth="1"/>
    <col min="4101" max="4101" width="17" style="121" customWidth="1"/>
    <col min="4102" max="4102" width="23.5703125" style="121" customWidth="1"/>
    <col min="4103" max="4103" width="16.28515625" style="121" bestFit="1" customWidth="1"/>
    <col min="4104" max="4104" width="21.7109375" style="121" customWidth="1"/>
    <col min="4105" max="4105" width="13.42578125" style="121" customWidth="1"/>
    <col min="4106" max="4106" width="15.5703125" style="121" customWidth="1"/>
    <col min="4107" max="4107" width="13.42578125" style="121" bestFit="1" customWidth="1"/>
    <col min="4108" max="4108" width="10.28515625" style="121" customWidth="1"/>
    <col min="4109" max="4109" width="10.28515625" style="121" bestFit="1" customWidth="1"/>
    <col min="4110" max="4352" width="9.140625" style="121"/>
    <col min="4353" max="4353" width="14.28515625" style="121" customWidth="1"/>
    <col min="4354" max="4354" width="16.42578125" style="121" customWidth="1"/>
    <col min="4355" max="4355" width="8.5703125" style="121" customWidth="1"/>
    <col min="4356" max="4356" width="19" style="121" customWidth="1"/>
    <col min="4357" max="4357" width="17" style="121" customWidth="1"/>
    <col min="4358" max="4358" width="23.5703125" style="121" customWidth="1"/>
    <col min="4359" max="4359" width="16.28515625" style="121" bestFit="1" customWidth="1"/>
    <col min="4360" max="4360" width="21.7109375" style="121" customWidth="1"/>
    <col min="4361" max="4361" width="13.42578125" style="121" customWidth="1"/>
    <col min="4362" max="4362" width="15.5703125" style="121" customWidth="1"/>
    <col min="4363" max="4363" width="13.42578125" style="121" bestFit="1" customWidth="1"/>
    <col min="4364" max="4364" width="10.28515625" style="121" customWidth="1"/>
    <col min="4365" max="4365" width="10.28515625" style="121" bestFit="1" customWidth="1"/>
    <col min="4366" max="4608" width="9.140625" style="121"/>
    <col min="4609" max="4609" width="14.28515625" style="121" customWidth="1"/>
    <col min="4610" max="4610" width="16.42578125" style="121" customWidth="1"/>
    <col min="4611" max="4611" width="8.5703125" style="121" customWidth="1"/>
    <col min="4612" max="4612" width="19" style="121" customWidth="1"/>
    <col min="4613" max="4613" width="17" style="121" customWidth="1"/>
    <col min="4614" max="4614" width="23.5703125" style="121" customWidth="1"/>
    <col min="4615" max="4615" width="16.28515625" style="121" bestFit="1" customWidth="1"/>
    <col min="4616" max="4616" width="21.7109375" style="121" customWidth="1"/>
    <col min="4617" max="4617" width="13.42578125" style="121" customWidth="1"/>
    <col min="4618" max="4618" width="15.5703125" style="121" customWidth="1"/>
    <col min="4619" max="4619" width="13.42578125" style="121" bestFit="1" customWidth="1"/>
    <col min="4620" max="4620" width="10.28515625" style="121" customWidth="1"/>
    <col min="4621" max="4621" width="10.28515625" style="121" bestFit="1" customWidth="1"/>
    <col min="4622" max="4864" width="9.140625" style="121"/>
    <col min="4865" max="4865" width="14.28515625" style="121" customWidth="1"/>
    <col min="4866" max="4866" width="16.42578125" style="121" customWidth="1"/>
    <col min="4867" max="4867" width="8.5703125" style="121" customWidth="1"/>
    <col min="4868" max="4868" width="19" style="121" customWidth="1"/>
    <col min="4869" max="4869" width="17" style="121" customWidth="1"/>
    <col min="4870" max="4870" width="23.5703125" style="121" customWidth="1"/>
    <col min="4871" max="4871" width="16.28515625" style="121" bestFit="1" customWidth="1"/>
    <col min="4872" max="4872" width="21.7109375" style="121" customWidth="1"/>
    <col min="4873" max="4873" width="13.42578125" style="121" customWidth="1"/>
    <col min="4874" max="4874" width="15.5703125" style="121" customWidth="1"/>
    <col min="4875" max="4875" width="13.42578125" style="121" bestFit="1" customWidth="1"/>
    <col min="4876" max="4876" width="10.28515625" style="121" customWidth="1"/>
    <col min="4877" max="4877" width="10.28515625" style="121" bestFit="1" customWidth="1"/>
    <col min="4878" max="5120" width="9.140625" style="121"/>
    <col min="5121" max="5121" width="14.28515625" style="121" customWidth="1"/>
    <col min="5122" max="5122" width="16.42578125" style="121" customWidth="1"/>
    <col min="5123" max="5123" width="8.5703125" style="121" customWidth="1"/>
    <col min="5124" max="5124" width="19" style="121" customWidth="1"/>
    <col min="5125" max="5125" width="17" style="121" customWidth="1"/>
    <col min="5126" max="5126" width="23.5703125" style="121" customWidth="1"/>
    <col min="5127" max="5127" width="16.28515625" style="121" bestFit="1" customWidth="1"/>
    <col min="5128" max="5128" width="21.7109375" style="121" customWidth="1"/>
    <col min="5129" max="5129" width="13.42578125" style="121" customWidth="1"/>
    <col min="5130" max="5130" width="15.5703125" style="121" customWidth="1"/>
    <col min="5131" max="5131" width="13.42578125" style="121" bestFit="1" customWidth="1"/>
    <col min="5132" max="5132" width="10.28515625" style="121" customWidth="1"/>
    <col min="5133" max="5133" width="10.28515625" style="121" bestFit="1" customWidth="1"/>
    <col min="5134" max="5376" width="9.140625" style="121"/>
    <col min="5377" max="5377" width="14.28515625" style="121" customWidth="1"/>
    <col min="5378" max="5378" width="16.42578125" style="121" customWidth="1"/>
    <col min="5379" max="5379" width="8.5703125" style="121" customWidth="1"/>
    <col min="5380" max="5380" width="19" style="121" customWidth="1"/>
    <col min="5381" max="5381" width="17" style="121" customWidth="1"/>
    <col min="5382" max="5382" width="23.5703125" style="121" customWidth="1"/>
    <col min="5383" max="5383" width="16.28515625" style="121" bestFit="1" customWidth="1"/>
    <col min="5384" max="5384" width="21.7109375" style="121" customWidth="1"/>
    <col min="5385" max="5385" width="13.42578125" style="121" customWidth="1"/>
    <col min="5386" max="5386" width="15.5703125" style="121" customWidth="1"/>
    <col min="5387" max="5387" width="13.42578125" style="121" bestFit="1" customWidth="1"/>
    <col min="5388" max="5388" width="10.28515625" style="121" customWidth="1"/>
    <col min="5389" max="5389" width="10.28515625" style="121" bestFit="1" customWidth="1"/>
    <col min="5390" max="5632" width="9.140625" style="121"/>
    <col min="5633" max="5633" width="14.28515625" style="121" customWidth="1"/>
    <col min="5634" max="5634" width="16.42578125" style="121" customWidth="1"/>
    <col min="5635" max="5635" width="8.5703125" style="121" customWidth="1"/>
    <col min="5636" max="5636" width="19" style="121" customWidth="1"/>
    <col min="5637" max="5637" width="17" style="121" customWidth="1"/>
    <col min="5638" max="5638" width="23.5703125" style="121" customWidth="1"/>
    <col min="5639" max="5639" width="16.28515625" style="121" bestFit="1" customWidth="1"/>
    <col min="5640" max="5640" width="21.7109375" style="121" customWidth="1"/>
    <col min="5641" max="5641" width="13.42578125" style="121" customWidth="1"/>
    <col min="5642" max="5642" width="15.5703125" style="121" customWidth="1"/>
    <col min="5643" max="5643" width="13.42578125" style="121" bestFit="1" customWidth="1"/>
    <col min="5644" max="5644" width="10.28515625" style="121" customWidth="1"/>
    <col min="5645" max="5645" width="10.28515625" style="121" bestFit="1" customWidth="1"/>
    <col min="5646" max="5888" width="9.140625" style="121"/>
    <col min="5889" max="5889" width="14.28515625" style="121" customWidth="1"/>
    <col min="5890" max="5890" width="16.42578125" style="121" customWidth="1"/>
    <col min="5891" max="5891" width="8.5703125" style="121" customWidth="1"/>
    <col min="5892" max="5892" width="19" style="121" customWidth="1"/>
    <col min="5893" max="5893" width="17" style="121" customWidth="1"/>
    <col min="5894" max="5894" width="23.5703125" style="121" customWidth="1"/>
    <col min="5895" max="5895" width="16.28515625" style="121" bestFit="1" customWidth="1"/>
    <col min="5896" max="5896" width="21.7109375" style="121" customWidth="1"/>
    <col min="5897" max="5897" width="13.42578125" style="121" customWidth="1"/>
    <col min="5898" max="5898" width="15.5703125" style="121" customWidth="1"/>
    <col min="5899" max="5899" width="13.42578125" style="121" bestFit="1" customWidth="1"/>
    <col min="5900" max="5900" width="10.28515625" style="121" customWidth="1"/>
    <col min="5901" max="5901" width="10.28515625" style="121" bestFit="1" customWidth="1"/>
    <col min="5902" max="6144" width="9.140625" style="121"/>
    <col min="6145" max="6145" width="14.28515625" style="121" customWidth="1"/>
    <col min="6146" max="6146" width="16.42578125" style="121" customWidth="1"/>
    <col min="6147" max="6147" width="8.5703125" style="121" customWidth="1"/>
    <col min="6148" max="6148" width="19" style="121" customWidth="1"/>
    <col min="6149" max="6149" width="17" style="121" customWidth="1"/>
    <col min="6150" max="6150" width="23.5703125" style="121" customWidth="1"/>
    <col min="6151" max="6151" width="16.28515625" style="121" bestFit="1" customWidth="1"/>
    <col min="6152" max="6152" width="21.7109375" style="121" customWidth="1"/>
    <col min="6153" max="6153" width="13.42578125" style="121" customWidth="1"/>
    <col min="6154" max="6154" width="15.5703125" style="121" customWidth="1"/>
    <col min="6155" max="6155" width="13.42578125" style="121" bestFit="1" customWidth="1"/>
    <col min="6156" max="6156" width="10.28515625" style="121" customWidth="1"/>
    <col min="6157" max="6157" width="10.28515625" style="121" bestFit="1" customWidth="1"/>
    <col min="6158" max="6400" width="9.140625" style="121"/>
    <col min="6401" max="6401" width="14.28515625" style="121" customWidth="1"/>
    <col min="6402" max="6402" width="16.42578125" style="121" customWidth="1"/>
    <col min="6403" max="6403" width="8.5703125" style="121" customWidth="1"/>
    <col min="6404" max="6404" width="19" style="121" customWidth="1"/>
    <col min="6405" max="6405" width="17" style="121" customWidth="1"/>
    <col min="6406" max="6406" width="23.5703125" style="121" customWidth="1"/>
    <col min="6407" max="6407" width="16.28515625" style="121" bestFit="1" customWidth="1"/>
    <col min="6408" max="6408" width="21.7109375" style="121" customWidth="1"/>
    <col min="6409" max="6409" width="13.42578125" style="121" customWidth="1"/>
    <col min="6410" max="6410" width="15.5703125" style="121" customWidth="1"/>
    <col min="6411" max="6411" width="13.42578125" style="121" bestFit="1" customWidth="1"/>
    <col min="6412" max="6412" width="10.28515625" style="121" customWidth="1"/>
    <col min="6413" max="6413" width="10.28515625" style="121" bestFit="1" customWidth="1"/>
    <col min="6414" max="6656" width="9.140625" style="121"/>
    <col min="6657" max="6657" width="14.28515625" style="121" customWidth="1"/>
    <col min="6658" max="6658" width="16.42578125" style="121" customWidth="1"/>
    <col min="6659" max="6659" width="8.5703125" style="121" customWidth="1"/>
    <col min="6660" max="6660" width="19" style="121" customWidth="1"/>
    <col min="6661" max="6661" width="17" style="121" customWidth="1"/>
    <col min="6662" max="6662" width="23.5703125" style="121" customWidth="1"/>
    <col min="6663" max="6663" width="16.28515625" style="121" bestFit="1" customWidth="1"/>
    <col min="6664" max="6664" width="21.7109375" style="121" customWidth="1"/>
    <col min="6665" max="6665" width="13.42578125" style="121" customWidth="1"/>
    <col min="6666" max="6666" width="15.5703125" style="121" customWidth="1"/>
    <col min="6667" max="6667" width="13.42578125" style="121" bestFit="1" customWidth="1"/>
    <col min="6668" max="6668" width="10.28515625" style="121" customWidth="1"/>
    <col min="6669" max="6669" width="10.28515625" style="121" bestFit="1" customWidth="1"/>
    <col min="6670" max="6912" width="9.140625" style="121"/>
    <col min="6913" max="6913" width="14.28515625" style="121" customWidth="1"/>
    <col min="6914" max="6914" width="16.42578125" style="121" customWidth="1"/>
    <col min="6915" max="6915" width="8.5703125" style="121" customWidth="1"/>
    <col min="6916" max="6916" width="19" style="121" customWidth="1"/>
    <col min="6917" max="6917" width="17" style="121" customWidth="1"/>
    <col min="6918" max="6918" width="23.5703125" style="121" customWidth="1"/>
    <col min="6919" max="6919" width="16.28515625" style="121" bestFit="1" customWidth="1"/>
    <col min="6920" max="6920" width="21.7109375" style="121" customWidth="1"/>
    <col min="6921" max="6921" width="13.42578125" style="121" customWidth="1"/>
    <col min="6922" max="6922" width="15.5703125" style="121" customWidth="1"/>
    <col min="6923" max="6923" width="13.42578125" style="121" bestFit="1" customWidth="1"/>
    <col min="6924" max="6924" width="10.28515625" style="121" customWidth="1"/>
    <col min="6925" max="6925" width="10.28515625" style="121" bestFit="1" customWidth="1"/>
    <col min="6926" max="7168" width="9.140625" style="121"/>
    <col min="7169" max="7169" width="14.28515625" style="121" customWidth="1"/>
    <col min="7170" max="7170" width="16.42578125" style="121" customWidth="1"/>
    <col min="7171" max="7171" width="8.5703125" style="121" customWidth="1"/>
    <col min="7172" max="7172" width="19" style="121" customWidth="1"/>
    <col min="7173" max="7173" width="17" style="121" customWidth="1"/>
    <col min="7174" max="7174" width="23.5703125" style="121" customWidth="1"/>
    <col min="7175" max="7175" width="16.28515625" style="121" bestFit="1" customWidth="1"/>
    <col min="7176" max="7176" width="21.7109375" style="121" customWidth="1"/>
    <col min="7177" max="7177" width="13.42578125" style="121" customWidth="1"/>
    <col min="7178" max="7178" width="15.5703125" style="121" customWidth="1"/>
    <col min="7179" max="7179" width="13.42578125" style="121" bestFit="1" customWidth="1"/>
    <col min="7180" max="7180" width="10.28515625" style="121" customWidth="1"/>
    <col min="7181" max="7181" width="10.28515625" style="121" bestFit="1" customWidth="1"/>
    <col min="7182" max="7424" width="9.140625" style="121"/>
    <col min="7425" max="7425" width="14.28515625" style="121" customWidth="1"/>
    <col min="7426" max="7426" width="16.42578125" style="121" customWidth="1"/>
    <col min="7427" max="7427" width="8.5703125" style="121" customWidth="1"/>
    <col min="7428" max="7428" width="19" style="121" customWidth="1"/>
    <col min="7429" max="7429" width="17" style="121" customWidth="1"/>
    <col min="7430" max="7430" width="23.5703125" style="121" customWidth="1"/>
    <col min="7431" max="7431" width="16.28515625" style="121" bestFit="1" customWidth="1"/>
    <col min="7432" max="7432" width="21.7109375" style="121" customWidth="1"/>
    <col min="7433" max="7433" width="13.42578125" style="121" customWidth="1"/>
    <col min="7434" max="7434" width="15.5703125" style="121" customWidth="1"/>
    <col min="7435" max="7435" width="13.42578125" style="121" bestFit="1" customWidth="1"/>
    <col min="7436" max="7436" width="10.28515625" style="121" customWidth="1"/>
    <col min="7437" max="7437" width="10.28515625" style="121" bestFit="1" customWidth="1"/>
    <col min="7438" max="7680" width="9.140625" style="121"/>
    <col min="7681" max="7681" width="14.28515625" style="121" customWidth="1"/>
    <col min="7682" max="7682" width="16.42578125" style="121" customWidth="1"/>
    <col min="7683" max="7683" width="8.5703125" style="121" customWidth="1"/>
    <col min="7684" max="7684" width="19" style="121" customWidth="1"/>
    <col min="7685" max="7685" width="17" style="121" customWidth="1"/>
    <col min="7686" max="7686" width="23.5703125" style="121" customWidth="1"/>
    <col min="7687" max="7687" width="16.28515625" style="121" bestFit="1" customWidth="1"/>
    <col min="7688" max="7688" width="21.7109375" style="121" customWidth="1"/>
    <col min="7689" max="7689" width="13.42578125" style="121" customWidth="1"/>
    <col min="7690" max="7690" width="15.5703125" style="121" customWidth="1"/>
    <col min="7691" max="7691" width="13.42578125" style="121" bestFit="1" customWidth="1"/>
    <col min="7692" max="7692" width="10.28515625" style="121" customWidth="1"/>
    <col min="7693" max="7693" width="10.28515625" style="121" bestFit="1" customWidth="1"/>
    <col min="7694" max="7936" width="9.140625" style="121"/>
    <col min="7937" max="7937" width="14.28515625" style="121" customWidth="1"/>
    <col min="7938" max="7938" width="16.42578125" style="121" customWidth="1"/>
    <col min="7939" max="7939" width="8.5703125" style="121" customWidth="1"/>
    <col min="7940" max="7940" width="19" style="121" customWidth="1"/>
    <col min="7941" max="7941" width="17" style="121" customWidth="1"/>
    <col min="7942" max="7942" width="23.5703125" style="121" customWidth="1"/>
    <col min="7943" max="7943" width="16.28515625" style="121" bestFit="1" customWidth="1"/>
    <col min="7944" max="7944" width="21.7109375" style="121" customWidth="1"/>
    <col min="7945" max="7945" width="13.42578125" style="121" customWidth="1"/>
    <col min="7946" max="7946" width="15.5703125" style="121" customWidth="1"/>
    <col min="7947" max="7947" width="13.42578125" style="121" bestFit="1" customWidth="1"/>
    <col min="7948" max="7948" width="10.28515625" style="121" customWidth="1"/>
    <col min="7949" max="7949" width="10.28515625" style="121" bestFit="1" customWidth="1"/>
    <col min="7950" max="8192" width="9.140625" style="121"/>
    <col min="8193" max="8193" width="14.28515625" style="121" customWidth="1"/>
    <col min="8194" max="8194" width="16.42578125" style="121" customWidth="1"/>
    <col min="8195" max="8195" width="8.5703125" style="121" customWidth="1"/>
    <col min="8196" max="8196" width="19" style="121" customWidth="1"/>
    <col min="8197" max="8197" width="17" style="121" customWidth="1"/>
    <col min="8198" max="8198" width="23.5703125" style="121" customWidth="1"/>
    <col min="8199" max="8199" width="16.28515625" style="121" bestFit="1" customWidth="1"/>
    <col min="8200" max="8200" width="21.7109375" style="121" customWidth="1"/>
    <col min="8201" max="8201" width="13.42578125" style="121" customWidth="1"/>
    <col min="8202" max="8202" width="15.5703125" style="121" customWidth="1"/>
    <col min="8203" max="8203" width="13.42578125" style="121" bestFit="1" customWidth="1"/>
    <col min="8204" max="8204" width="10.28515625" style="121" customWidth="1"/>
    <col min="8205" max="8205" width="10.28515625" style="121" bestFit="1" customWidth="1"/>
    <col min="8206" max="8448" width="9.140625" style="121"/>
    <col min="8449" max="8449" width="14.28515625" style="121" customWidth="1"/>
    <col min="8450" max="8450" width="16.42578125" style="121" customWidth="1"/>
    <col min="8451" max="8451" width="8.5703125" style="121" customWidth="1"/>
    <col min="8452" max="8452" width="19" style="121" customWidth="1"/>
    <col min="8453" max="8453" width="17" style="121" customWidth="1"/>
    <col min="8454" max="8454" width="23.5703125" style="121" customWidth="1"/>
    <col min="8455" max="8455" width="16.28515625" style="121" bestFit="1" customWidth="1"/>
    <col min="8456" max="8456" width="21.7109375" style="121" customWidth="1"/>
    <col min="8457" max="8457" width="13.42578125" style="121" customWidth="1"/>
    <col min="8458" max="8458" width="15.5703125" style="121" customWidth="1"/>
    <col min="8459" max="8459" width="13.42578125" style="121" bestFit="1" customWidth="1"/>
    <col min="8460" max="8460" width="10.28515625" style="121" customWidth="1"/>
    <col min="8461" max="8461" width="10.28515625" style="121" bestFit="1" customWidth="1"/>
    <col min="8462" max="8704" width="9.140625" style="121"/>
    <col min="8705" max="8705" width="14.28515625" style="121" customWidth="1"/>
    <col min="8706" max="8706" width="16.42578125" style="121" customWidth="1"/>
    <col min="8707" max="8707" width="8.5703125" style="121" customWidth="1"/>
    <col min="8708" max="8708" width="19" style="121" customWidth="1"/>
    <col min="8709" max="8709" width="17" style="121" customWidth="1"/>
    <col min="8710" max="8710" width="23.5703125" style="121" customWidth="1"/>
    <col min="8711" max="8711" width="16.28515625" style="121" bestFit="1" customWidth="1"/>
    <col min="8712" max="8712" width="21.7109375" style="121" customWidth="1"/>
    <col min="8713" max="8713" width="13.42578125" style="121" customWidth="1"/>
    <col min="8714" max="8714" width="15.5703125" style="121" customWidth="1"/>
    <col min="8715" max="8715" width="13.42578125" style="121" bestFit="1" customWidth="1"/>
    <col min="8716" max="8716" width="10.28515625" style="121" customWidth="1"/>
    <col min="8717" max="8717" width="10.28515625" style="121" bestFit="1" customWidth="1"/>
    <col min="8718" max="8960" width="9.140625" style="121"/>
    <col min="8961" max="8961" width="14.28515625" style="121" customWidth="1"/>
    <col min="8962" max="8962" width="16.42578125" style="121" customWidth="1"/>
    <col min="8963" max="8963" width="8.5703125" style="121" customWidth="1"/>
    <col min="8964" max="8964" width="19" style="121" customWidth="1"/>
    <col min="8965" max="8965" width="17" style="121" customWidth="1"/>
    <col min="8966" max="8966" width="23.5703125" style="121" customWidth="1"/>
    <col min="8967" max="8967" width="16.28515625" style="121" bestFit="1" customWidth="1"/>
    <col min="8968" max="8968" width="21.7109375" style="121" customWidth="1"/>
    <col min="8969" max="8969" width="13.42578125" style="121" customWidth="1"/>
    <col min="8970" max="8970" width="15.5703125" style="121" customWidth="1"/>
    <col min="8971" max="8971" width="13.42578125" style="121" bestFit="1" customWidth="1"/>
    <col min="8972" max="8972" width="10.28515625" style="121" customWidth="1"/>
    <col min="8973" max="8973" width="10.28515625" style="121" bestFit="1" customWidth="1"/>
    <col min="8974" max="9216" width="9.140625" style="121"/>
    <col min="9217" max="9217" width="14.28515625" style="121" customWidth="1"/>
    <col min="9218" max="9218" width="16.42578125" style="121" customWidth="1"/>
    <col min="9219" max="9219" width="8.5703125" style="121" customWidth="1"/>
    <col min="9220" max="9220" width="19" style="121" customWidth="1"/>
    <col min="9221" max="9221" width="17" style="121" customWidth="1"/>
    <col min="9222" max="9222" width="23.5703125" style="121" customWidth="1"/>
    <col min="9223" max="9223" width="16.28515625" style="121" bestFit="1" customWidth="1"/>
    <col min="9224" max="9224" width="21.7109375" style="121" customWidth="1"/>
    <col min="9225" max="9225" width="13.42578125" style="121" customWidth="1"/>
    <col min="9226" max="9226" width="15.5703125" style="121" customWidth="1"/>
    <col min="9227" max="9227" width="13.42578125" style="121" bestFit="1" customWidth="1"/>
    <col min="9228" max="9228" width="10.28515625" style="121" customWidth="1"/>
    <col min="9229" max="9229" width="10.28515625" style="121" bestFit="1" customWidth="1"/>
    <col min="9230" max="9472" width="9.140625" style="121"/>
    <col min="9473" max="9473" width="14.28515625" style="121" customWidth="1"/>
    <col min="9474" max="9474" width="16.42578125" style="121" customWidth="1"/>
    <col min="9475" max="9475" width="8.5703125" style="121" customWidth="1"/>
    <col min="9476" max="9476" width="19" style="121" customWidth="1"/>
    <col min="9477" max="9477" width="17" style="121" customWidth="1"/>
    <col min="9478" max="9478" width="23.5703125" style="121" customWidth="1"/>
    <col min="9479" max="9479" width="16.28515625" style="121" bestFit="1" customWidth="1"/>
    <col min="9480" max="9480" width="21.7109375" style="121" customWidth="1"/>
    <col min="9481" max="9481" width="13.42578125" style="121" customWidth="1"/>
    <col min="9482" max="9482" width="15.5703125" style="121" customWidth="1"/>
    <col min="9483" max="9483" width="13.42578125" style="121" bestFit="1" customWidth="1"/>
    <col min="9484" max="9484" width="10.28515625" style="121" customWidth="1"/>
    <col min="9485" max="9485" width="10.28515625" style="121" bestFit="1" customWidth="1"/>
    <col min="9486" max="9728" width="9.140625" style="121"/>
    <col min="9729" max="9729" width="14.28515625" style="121" customWidth="1"/>
    <col min="9730" max="9730" width="16.42578125" style="121" customWidth="1"/>
    <col min="9731" max="9731" width="8.5703125" style="121" customWidth="1"/>
    <col min="9732" max="9732" width="19" style="121" customWidth="1"/>
    <col min="9733" max="9733" width="17" style="121" customWidth="1"/>
    <col min="9734" max="9734" width="23.5703125" style="121" customWidth="1"/>
    <col min="9735" max="9735" width="16.28515625" style="121" bestFit="1" customWidth="1"/>
    <col min="9736" max="9736" width="21.7109375" style="121" customWidth="1"/>
    <col min="9737" max="9737" width="13.42578125" style="121" customWidth="1"/>
    <col min="9738" max="9738" width="15.5703125" style="121" customWidth="1"/>
    <col min="9739" max="9739" width="13.42578125" style="121" bestFit="1" customWidth="1"/>
    <col min="9740" max="9740" width="10.28515625" style="121" customWidth="1"/>
    <col min="9741" max="9741" width="10.28515625" style="121" bestFit="1" customWidth="1"/>
    <col min="9742" max="9984" width="9.140625" style="121"/>
    <col min="9985" max="9985" width="14.28515625" style="121" customWidth="1"/>
    <col min="9986" max="9986" width="16.42578125" style="121" customWidth="1"/>
    <col min="9987" max="9987" width="8.5703125" style="121" customWidth="1"/>
    <col min="9988" max="9988" width="19" style="121" customWidth="1"/>
    <col min="9989" max="9989" width="17" style="121" customWidth="1"/>
    <col min="9990" max="9990" width="23.5703125" style="121" customWidth="1"/>
    <col min="9991" max="9991" width="16.28515625" style="121" bestFit="1" customWidth="1"/>
    <col min="9992" max="9992" width="21.7109375" style="121" customWidth="1"/>
    <col min="9993" max="9993" width="13.42578125" style="121" customWidth="1"/>
    <col min="9994" max="9994" width="15.5703125" style="121" customWidth="1"/>
    <col min="9995" max="9995" width="13.42578125" style="121" bestFit="1" customWidth="1"/>
    <col min="9996" max="9996" width="10.28515625" style="121" customWidth="1"/>
    <col min="9997" max="9997" width="10.28515625" style="121" bestFit="1" customWidth="1"/>
    <col min="9998" max="10240" width="9.140625" style="121"/>
    <col min="10241" max="10241" width="14.28515625" style="121" customWidth="1"/>
    <col min="10242" max="10242" width="16.42578125" style="121" customWidth="1"/>
    <col min="10243" max="10243" width="8.5703125" style="121" customWidth="1"/>
    <col min="10244" max="10244" width="19" style="121" customWidth="1"/>
    <col min="10245" max="10245" width="17" style="121" customWidth="1"/>
    <col min="10246" max="10246" width="23.5703125" style="121" customWidth="1"/>
    <col min="10247" max="10247" width="16.28515625" style="121" bestFit="1" customWidth="1"/>
    <col min="10248" max="10248" width="21.7109375" style="121" customWidth="1"/>
    <col min="10249" max="10249" width="13.42578125" style="121" customWidth="1"/>
    <col min="10250" max="10250" width="15.5703125" style="121" customWidth="1"/>
    <col min="10251" max="10251" width="13.42578125" style="121" bestFit="1" customWidth="1"/>
    <col min="10252" max="10252" width="10.28515625" style="121" customWidth="1"/>
    <col min="10253" max="10253" width="10.28515625" style="121" bestFit="1" customWidth="1"/>
    <col min="10254" max="10496" width="9.140625" style="121"/>
    <col min="10497" max="10497" width="14.28515625" style="121" customWidth="1"/>
    <col min="10498" max="10498" width="16.42578125" style="121" customWidth="1"/>
    <col min="10499" max="10499" width="8.5703125" style="121" customWidth="1"/>
    <col min="10500" max="10500" width="19" style="121" customWidth="1"/>
    <col min="10501" max="10501" width="17" style="121" customWidth="1"/>
    <col min="10502" max="10502" width="23.5703125" style="121" customWidth="1"/>
    <col min="10503" max="10503" width="16.28515625" style="121" bestFit="1" customWidth="1"/>
    <col min="10504" max="10504" width="21.7109375" style="121" customWidth="1"/>
    <col min="10505" max="10505" width="13.42578125" style="121" customWidth="1"/>
    <col min="10506" max="10506" width="15.5703125" style="121" customWidth="1"/>
    <col min="10507" max="10507" width="13.42578125" style="121" bestFit="1" customWidth="1"/>
    <col min="10508" max="10508" width="10.28515625" style="121" customWidth="1"/>
    <col min="10509" max="10509" width="10.28515625" style="121" bestFit="1" customWidth="1"/>
    <col min="10510" max="10752" width="9.140625" style="121"/>
    <col min="10753" max="10753" width="14.28515625" style="121" customWidth="1"/>
    <col min="10754" max="10754" width="16.42578125" style="121" customWidth="1"/>
    <col min="10755" max="10755" width="8.5703125" style="121" customWidth="1"/>
    <col min="10756" max="10756" width="19" style="121" customWidth="1"/>
    <col min="10757" max="10757" width="17" style="121" customWidth="1"/>
    <col min="10758" max="10758" width="23.5703125" style="121" customWidth="1"/>
    <col min="10759" max="10759" width="16.28515625" style="121" bestFit="1" customWidth="1"/>
    <col min="10760" max="10760" width="21.7109375" style="121" customWidth="1"/>
    <col min="10761" max="10761" width="13.42578125" style="121" customWidth="1"/>
    <col min="10762" max="10762" width="15.5703125" style="121" customWidth="1"/>
    <col min="10763" max="10763" width="13.42578125" style="121" bestFit="1" customWidth="1"/>
    <col min="10764" max="10764" width="10.28515625" style="121" customWidth="1"/>
    <col min="10765" max="10765" width="10.28515625" style="121" bestFit="1" customWidth="1"/>
    <col min="10766" max="11008" width="9.140625" style="121"/>
    <col min="11009" max="11009" width="14.28515625" style="121" customWidth="1"/>
    <col min="11010" max="11010" width="16.42578125" style="121" customWidth="1"/>
    <col min="11011" max="11011" width="8.5703125" style="121" customWidth="1"/>
    <col min="11012" max="11012" width="19" style="121" customWidth="1"/>
    <col min="11013" max="11013" width="17" style="121" customWidth="1"/>
    <col min="11014" max="11014" width="23.5703125" style="121" customWidth="1"/>
    <col min="11015" max="11015" width="16.28515625" style="121" bestFit="1" customWidth="1"/>
    <col min="11016" max="11016" width="21.7109375" style="121" customWidth="1"/>
    <col min="11017" max="11017" width="13.42578125" style="121" customWidth="1"/>
    <col min="11018" max="11018" width="15.5703125" style="121" customWidth="1"/>
    <col min="11019" max="11019" width="13.42578125" style="121" bestFit="1" customWidth="1"/>
    <col min="11020" max="11020" width="10.28515625" style="121" customWidth="1"/>
    <col min="11021" max="11021" width="10.28515625" style="121" bestFit="1" customWidth="1"/>
    <col min="11022" max="11264" width="9.140625" style="121"/>
    <col min="11265" max="11265" width="14.28515625" style="121" customWidth="1"/>
    <col min="11266" max="11266" width="16.42578125" style="121" customWidth="1"/>
    <col min="11267" max="11267" width="8.5703125" style="121" customWidth="1"/>
    <col min="11268" max="11268" width="19" style="121" customWidth="1"/>
    <col min="11269" max="11269" width="17" style="121" customWidth="1"/>
    <col min="11270" max="11270" width="23.5703125" style="121" customWidth="1"/>
    <col min="11271" max="11271" width="16.28515625" style="121" bestFit="1" customWidth="1"/>
    <col min="11272" max="11272" width="21.7109375" style="121" customWidth="1"/>
    <col min="11273" max="11273" width="13.42578125" style="121" customWidth="1"/>
    <col min="11274" max="11274" width="15.5703125" style="121" customWidth="1"/>
    <col min="11275" max="11275" width="13.42578125" style="121" bestFit="1" customWidth="1"/>
    <col min="11276" max="11276" width="10.28515625" style="121" customWidth="1"/>
    <col min="11277" max="11277" width="10.28515625" style="121" bestFit="1" customWidth="1"/>
    <col min="11278" max="11520" width="9.140625" style="121"/>
    <col min="11521" max="11521" width="14.28515625" style="121" customWidth="1"/>
    <col min="11522" max="11522" width="16.42578125" style="121" customWidth="1"/>
    <col min="11523" max="11523" width="8.5703125" style="121" customWidth="1"/>
    <col min="11524" max="11524" width="19" style="121" customWidth="1"/>
    <col min="11525" max="11525" width="17" style="121" customWidth="1"/>
    <col min="11526" max="11526" width="23.5703125" style="121" customWidth="1"/>
    <col min="11527" max="11527" width="16.28515625" style="121" bestFit="1" customWidth="1"/>
    <col min="11528" max="11528" width="21.7109375" style="121" customWidth="1"/>
    <col min="11529" max="11529" width="13.42578125" style="121" customWidth="1"/>
    <col min="11530" max="11530" width="15.5703125" style="121" customWidth="1"/>
    <col min="11531" max="11531" width="13.42578125" style="121" bestFit="1" customWidth="1"/>
    <col min="11532" max="11532" width="10.28515625" style="121" customWidth="1"/>
    <col min="11533" max="11533" width="10.28515625" style="121" bestFit="1" customWidth="1"/>
    <col min="11534" max="11776" width="9.140625" style="121"/>
    <col min="11777" max="11777" width="14.28515625" style="121" customWidth="1"/>
    <col min="11778" max="11778" width="16.42578125" style="121" customWidth="1"/>
    <col min="11779" max="11779" width="8.5703125" style="121" customWidth="1"/>
    <col min="11780" max="11780" width="19" style="121" customWidth="1"/>
    <col min="11781" max="11781" width="17" style="121" customWidth="1"/>
    <col min="11782" max="11782" width="23.5703125" style="121" customWidth="1"/>
    <col min="11783" max="11783" width="16.28515625" style="121" bestFit="1" customWidth="1"/>
    <col min="11784" max="11784" width="21.7109375" style="121" customWidth="1"/>
    <col min="11785" max="11785" width="13.42578125" style="121" customWidth="1"/>
    <col min="11786" max="11786" width="15.5703125" style="121" customWidth="1"/>
    <col min="11787" max="11787" width="13.42578125" style="121" bestFit="1" customWidth="1"/>
    <col min="11788" max="11788" width="10.28515625" style="121" customWidth="1"/>
    <col min="11789" max="11789" width="10.28515625" style="121" bestFit="1" customWidth="1"/>
    <col min="11790" max="12032" width="9.140625" style="121"/>
    <col min="12033" max="12033" width="14.28515625" style="121" customWidth="1"/>
    <col min="12034" max="12034" width="16.42578125" style="121" customWidth="1"/>
    <col min="12035" max="12035" width="8.5703125" style="121" customWidth="1"/>
    <col min="12036" max="12036" width="19" style="121" customWidth="1"/>
    <col min="12037" max="12037" width="17" style="121" customWidth="1"/>
    <col min="12038" max="12038" width="23.5703125" style="121" customWidth="1"/>
    <col min="12039" max="12039" width="16.28515625" style="121" bestFit="1" customWidth="1"/>
    <col min="12040" max="12040" width="21.7109375" style="121" customWidth="1"/>
    <col min="12041" max="12041" width="13.42578125" style="121" customWidth="1"/>
    <col min="12042" max="12042" width="15.5703125" style="121" customWidth="1"/>
    <col min="12043" max="12043" width="13.42578125" style="121" bestFit="1" customWidth="1"/>
    <col min="12044" max="12044" width="10.28515625" style="121" customWidth="1"/>
    <col min="12045" max="12045" width="10.28515625" style="121" bestFit="1" customWidth="1"/>
    <col min="12046" max="12288" width="9.140625" style="121"/>
    <col min="12289" max="12289" width="14.28515625" style="121" customWidth="1"/>
    <col min="12290" max="12290" width="16.42578125" style="121" customWidth="1"/>
    <col min="12291" max="12291" width="8.5703125" style="121" customWidth="1"/>
    <col min="12292" max="12292" width="19" style="121" customWidth="1"/>
    <col min="12293" max="12293" width="17" style="121" customWidth="1"/>
    <col min="12294" max="12294" width="23.5703125" style="121" customWidth="1"/>
    <col min="12295" max="12295" width="16.28515625" style="121" bestFit="1" customWidth="1"/>
    <col min="12296" max="12296" width="21.7109375" style="121" customWidth="1"/>
    <col min="12297" max="12297" width="13.42578125" style="121" customWidth="1"/>
    <col min="12298" max="12298" width="15.5703125" style="121" customWidth="1"/>
    <col min="12299" max="12299" width="13.42578125" style="121" bestFit="1" customWidth="1"/>
    <col min="12300" max="12300" width="10.28515625" style="121" customWidth="1"/>
    <col min="12301" max="12301" width="10.28515625" style="121" bestFit="1" customWidth="1"/>
    <col min="12302" max="12544" width="9.140625" style="121"/>
    <col min="12545" max="12545" width="14.28515625" style="121" customWidth="1"/>
    <col min="12546" max="12546" width="16.42578125" style="121" customWidth="1"/>
    <col min="12547" max="12547" width="8.5703125" style="121" customWidth="1"/>
    <col min="12548" max="12548" width="19" style="121" customWidth="1"/>
    <col min="12549" max="12549" width="17" style="121" customWidth="1"/>
    <col min="12550" max="12550" width="23.5703125" style="121" customWidth="1"/>
    <col min="12551" max="12551" width="16.28515625" style="121" bestFit="1" customWidth="1"/>
    <col min="12552" max="12552" width="21.7109375" style="121" customWidth="1"/>
    <col min="12553" max="12553" width="13.42578125" style="121" customWidth="1"/>
    <col min="12554" max="12554" width="15.5703125" style="121" customWidth="1"/>
    <col min="12555" max="12555" width="13.42578125" style="121" bestFit="1" customWidth="1"/>
    <col min="12556" max="12556" width="10.28515625" style="121" customWidth="1"/>
    <col min="12557" max="12557" width="10.28515625" style="121" bestFit="1" customWidth="1"/>
    <col min="12558" max="12800" width="9.140625" style="121"/>
    <col min="12801" max="12801" width="14.28515625" style="121" customWidth="1"/>
    <col min="12802" max="12802" width="16.42578125" style="121" customWidth="1"/>
    <col min="12803" max="12803" width="8.5703125" style="121" customWidth="1"/>
    <col min="12804" max="12804" width="19" style="121" customWidth="1"/>
    <col min="12805" max="12805" width="17" style="121" customWidth="1"/>
    <col min="12806" max="12806" width="23.5703125" style="121" customWidth="1"/>
    <col min="12807" max="12807" width="16.28515625" style="121" bestFit="1" customWidth="1"/>
    <col min="12808" max="12808" width="21.7109375" style="121" customWidth="1"/>
    <col min="12809" max="12809" width="13.42578125" style="121" customWidth="1"/>
    <col min="12810" max="12810" width="15.5703125" style="121" customWidth="1"/>
    <col min="12811" max="12811" width="13.42578125" style="121" bestFit="1" customWidth="1"/>
    <col min="12812" max="12812" width="10.28515625" style="121" customWidth="1"/>
    <col min="12813" max="12813" width="10.28515625" style="121" bestFit="1" customWidth="1"/>
    <col min="12814" max="13056" width="9.140625" style="121"/>
    <col min="13057" max="13057" width="14.28515625" style="121" customWidth="1"/>
    <col min="13058" max="13058" width="16.42578125" style="121" customWidth="1"/>
    <col min="13059" max="13059" width="8.5703125" style="121" customWidth="1"/>
    <col min="13060" max="13060" width="19" style="121" customWidth="1"/>
    <col min="13061" max="13061" width="17" style="121" customWidth="1"/>
    <col min="13062" max="13062" width="23.5703125" style="121" customWidth="1"/>
    <col min="13063" max="13063" width="16.28515625" style="121" bestFit="1" customWidth="1"/>
    <col min="13064" max="13064" width="21.7109375" style="121" customWidth="1"/>
    <col min="13065" max="13065" width="13.42578125" style="121" customWidth="1"/>
    <col min="13066" max="13066" width="15.5703125" style="121" customWidth="1"/>
    <col min="13067" max="13067" width="13.42578125" style="121" bestFit="1" customWidth="1"/>
    <col min="13068" max="13068" width="10.28515625" style="121" customWidth="1"/>
    <col min="13069" max="13069" width="10.28515625" style="121" bestFit="1" customWidth="1"/>
    <col min="13070" max="13312" width="9.140625" style="121"/>
    <col min="13313" max="13313" width="14.28515625" style="121" customWidth="1"/>
    <col min="13314" max="13314" width="16.42578125" style="121" customWidth="1"/>
    <col min="13315" max="13315" width="8.5703125" style="121" customWidth="1"/>
    <col min="13316" max="13316" width="19" style="121" customWidth="1"/>
    <col min="13317" max="13317" width="17" style="121" customWidth="1"/>
    <col min="13318" max="13318" width="23.5703125" style="121" customWidth="1"/>
    <col min="13319" max="13319" width="16.28515625" style="121" bestFit="1" customWidth="1"/>
    <col min="13320" max="13320" width="21.7109375" style="121" customWidth="1"/>
    <col min="13321" max="13321" width="13.42578125" style="121" customWidth="1"/>
    <col min="13322" max="13322" width="15.5703125" style="121" customWidth="1"/>
    <col min="13323" max="13323" width="13.42578125" style="121" bestFit="1" customWidth="1"/>
    <col min="13324" max="13324" width="10.28515625" style="121" customWidth="1"/>
    <col min="13325" max="13325" width="10.28515625" style="121" bestFit="1" customWidth="1"/>
    <col min="13326" max="13568" width="9.140625" style="121"/>
    <col min="13569" max="13569" width="14.28515625" style="121" customWidth="1"/>
    <col min="13570" max="13570" width="16.42578125" style="121" customWidth="1"/>
    <col min="13571" max="13571" width="8.5703125" style="121" customWidth="1"/>
    <col min="13572" max="13572" width="19" style="121" customWidth="1"/>
    <col min="13573" max="13573" width="17" style="121" customWidth="1"/>
    <col min="13574" max="13574" width="23.5703125" style="121" customWidth="1"/>
    <col min="13575" max="13575" width="16.28515625" style="121" bestFit="1" customWidth="1"/>
    <col min="13576" max="13576" width="21.7109375" style="121" customWidth="1"/>
    <col min="13577" max="13577" width="13.42578125" style="121" customWidth="1"/>
    <col min="13578" max="13578" width="15.5703125" style="121" customWidth="1"/>
    <col min="13579" max="13579" width="13.42578125" style="121" bestFit="1" customWidth="1"/>
    <col min="13580" max="13580" width="10.28515625" style="121" customWidth="1"/>
    <col min="13581" max="13581" width="10.28515625" style="121" bestFit="1" customWidth="1"/>
    <col min="13582" max="13824" width="9.140625" style="121"/>
    <col min="13825" max="13825" width="14.28515625" style="121" customWidth="1"/>
    <col min="13826" max="13826" width="16.42578125" style="121" customWidth="1"/>
    <col min="13827" max="13827" width="8.5703125" style="121" customWidth="1"/>
    <col min="13828" max="13828" width="19" style="121" customWidth="1"/>
    <col min="13829" max="13829" width="17" style="121" customWidth="1"/>
    <col min="13830" max="13830" width="23.5703125" style="121" customWidth="1"/>
    <col min="13831" max="13831" width="16.28515625" style="121" bestFit="1" customWidth="1"/>
    <col min="13832" max="13832" width="21.7109375" style="121" customWidth="1"/>
    <col min="13833" max="13833" width="13.42578125" style="121" customWidth="1"/>
    <col min="13834" max="13834" width="15.5703125" style="121" customWidth="1"/>
    <col min="13835" max="13835" width="13.42578125" style="121" bestFit="1" customWidth="1"/>
    <col min="13836" max="13836" width="10.28515625" style="121" customWidth="1"/>
    <col min="13837" max="13837" width="10.28515625" style="121" bestFit="1" customWidth="1"/>
    <col min="13838" max="14080" width="9.140625" style="121"/>
    <col min="14081" max="14081" width="14.28515625" style="121" customWidth="1"/>
    <col min="14082" max="14082" width="16.42578125" style="121" customWidth="1"/>
    <col min="14083" max="14083" width="8.5703125" style="121" customWidth="1"/>
    <col min="14084" max="14084" width="19" style="121" customWidth="1"/>
    <col min="14085" max="14085" width="17" style="121" customWidth="1"/>
    <col min="14086" max="14086" width="23.5703125" style="121" customWidth="1"/>
    <col min="14087" max="14087" width="16.28515625" style="121" bestFit="1" customWidth="1"/>
    <col min="14088" max="14088" width="21.7109375" style="121" customWidth="1"/>
    <col min="14089" max="14089" width="13.42578125" style="121" customWidth="1"/>
    <col min="14090" max="14090" width="15.5703125" style="121" customWidth="1"/>
    <col min="14091" max="14091" width="13.42578125" style="121" bestFit="1" customWidth="1"/>
    <col min="14092" max="14092" width="10.28515625" style="121" customWidth="1"/>
    <col min="14093" max="14093" width="10.28515625" style="121" bestFit="1" customWidth="1"/>
    <col min="14094" max="14336" width="9.140625" style="121"/>
    <col min="14337" max="14337" width="14.28515625" style="121" customWidth="1"/>
    <col min="14338" max="14338" width="16.42578125" style="121" customWidth="1"/>
    <col min="14339" max="14339" width="8.5703125" style="121" customWidth="1"/>
    <col min="14340" max="14340" width="19" style="121" customWidth="1"/>
    <col min="14341" max="14341" width="17" style="121" customWidth="1"/>
    <col min="14342" max="14342" width="23.5703125" style="121" customWidth="1"/>
    <col min="14343" max="14343" width="16.28515625" style="121" bestFit="1" customWidth="1"/>
    <col min="14344" max="14344" width="21.7109375" style="121" customWidth="1"/>
    <col min="14345" max="14345" width="13.42578125" style="121" customWidth="1"/>
    <col min="14346" max="14346" width="15.5703125" style="121" customWidth="1"/>
    <col min="14347" max="14347" width="13.42578125" style="121" bestFit="1" customWidth="1"/>
    <col min="14348" max="14348" width="10.28515625" style="121" customWidth="1"/>
    <col min="14349" max="14349" width="10.28515625" style="121" bestFit="1" customWidth="1"/>
    <col min="14350" max="14592" width="9.140625" style="121"/>
    <col min="14593" max="14593" width="14.28515625" style="121" customWidth="1"/>
    <col min="14594" max="14594" width="16.42578125" style="121" customWidth="1"/>
    <col min="14595" max="14595" width="8.5703125" style="121" customWidth="1"/>
    <col min="14596" max="14596" width="19" style="121" customWidth="1"/>
    <col min="14597" max="14597" width="17" style="121" customWidth="1"/>
    <col min="14598" max="14598" width="23.5703125" style="121" customWidth="1"/>
    <col min="14599" max="14599" width="16.28515625" style="121" bestFit="1" customWidth="1"/>
    <col min="14600" max="14600" width="21.7109375" style="121" customWidth="1"/>
    <col min="14601" max="14601" width="13.42578125" style="121" customWidth="1"/>
    <col min="14602" max="14602" width="15.5703125" style="121" customWidth="1"/>
    <col min="14603" max="14603" width="13.42578125" style="121" bestFit="1" customWidth="1"/>
    <col min="14604" max="14604" width="10.28515625" style="121" customWidth="1"/>
    <col min="14605" max="14605" width="10.28515625" style="121" bestFit="1" customWidth="1"/>
    <col min="14606" max="14848" width="9.140625" style="121"/>
    <col min="14849" max="14849" width="14.28515625" style="121" customWidth="1"/>
    <col min="14850" max="14850" width="16.42578125" style="121" customWidth="1"/>
    <col min="14851" max="14851" width="8.5703125" style="121" customWidth="1"/>
    <col min="14852" max="14852" width="19" style="121" customWidth="1"/>
    <col min="14853" max="14853" width="17" style="121" customWidth="1"/>
    <col min="14854" max="14854" width="23.5703125" style="121" customWidth="1"/>
    <col min="14855" max="14855" width="16.28515625" style="121" bestFit="1" customWidth="1"/>
    <col min="14856" max="14856" width="21.7109375" style="121" customWidth="1"/>
    <col min="14857" max="14857" width="13.42578125" style="121" customWidth="1"/>
    <col min="14858" max="14858" width="15.5703125" style="121" customWidth="1"/>
    <col min="14859" max="14859" width="13.42578125" style="121" bestFit="1" customWidth="1"/>
    <col min="14860" max="14860" width="10.28515625" style="121" customWidth="1"/>
    <col min="14861" max="14861" width="10.28515625" style="121" bestFit="1" customWidth="1"/>
    <col min="14862" max="15104" width="9.140625" style="121"/>
    <col min="15105" max="15105" width="14.28515625" style="121" customWidth="1"/>
    <col min="15106" max="15106" width="16.42578125" style="121" customWidth="1"/>
    <col min="15107" max="15107" width="8.5703125" style="121" customWidth="1"/>
    <col min="15108" max="15108" width="19" style="121" customWidth="1"/>
    <col min="15109" max="15109" width="17" style="121" customWidth="1"/>
    <col min="15110" max="15110" width="23.5703125" style="121" customWidth="1"/>
    <col min="15111" max="15111" width="16.28515625" style="121" bestFit="1" customWidth="1"/>
    <col min="15112" max="15112" width="21.7109375" style="121" customWidth="1"/>
    <col min="15113" max="15113" width="13.42578125" style="121" customWidth="1"/>
    <col min="15114" max="15114" width="15.5703125" style="121" customWidth="1"/>
    <col min="15115" max="15115" width="13.42578125" style="121" bestFit="1" customWidth="1"/>
    <col min="15116" max="15116" width="10.28515625" style="121" customWidth="1"/>
    <col min="15117" max="15117" width="10.28515625" style="121" bestFit="1" customWidth="1"/>
    <col min="15118" max="15360" width="9.140625" style="121"/>
    <col min="15361" max="15361" width="14.28515625" style="121" customWidth="1"/>
    <col min="15362" max="15362" width="16.42578125" style="121" customWidth="1"/>
    <col min="15363" max="15363" width="8.5703125" style="121" customWidth="1"/>
    <col min="15364" max="15364" width="19" style="121" customWidth="1"/>
    <col min="15365" max="15365" width="17" style="121" customWidth="1"/>
    <col min="15366" max="15366" width="23.5703125" style="121" customWidth="1"/>
    <col min="15367" max="15367" width="16.28515625" style="121" bestFit="1" customWidth="1"/>
    <col min="15368" max="15368" width="21.7109375" style="121" customWidth="1"/>
    <col min="15369" max="15369" width="13.42578125" style="121" customWidth="1"/>
    <col min="15370" max="15370" width="15.5703125" style="121" customWidth="1"/>
    <col min="15371" max="15371" width="13.42578125" style="121" bestFit="1" customWidth="1"/>
    <col min="15372" max="15372" width="10.28515625" style="121" customWidth="1"/>
    <col min="15373" max="15373" width="10.28515625" style="121" bestFit="1" customWidth="1"/>
    <col min="15374" max="15616" width="9.140625" style="121"/>
    <col min="15617" max="15617" width="14.28515625" style="121" customWidth="1"/>
    <col min="15618" max="15618" width="16.42578125" style="121" customWidth="1"/>
    <col min="15619" max="15619" width="8.5703125" style="121" customWidth="1"/>
    <col min="15620" max="15620" width="19" style="121" customWidth="1"/>
    <col min="15621" max="15621" width="17" style="121" customWidth="1"/>
    <col min="15622" max="15622" width="23.5703125" style="121" customWidth="1"/>
    <col min="15623" max="15623" width="16.28515625" style="121" bestFit="1" customWidth="1"/>
    <col min="15624" max="15624" width="21.7109375" style="121" customWidth="1"/>
    <col min="15625" max="15625" width="13.42578125" style="121" customWidth="1"/>
    <col min="15626" max="15626" width="15.5703125" style="121" customWidth="1"/>
    <col min="15627" max="15627" width="13.42578125" style="121" bestFit="1" customWidth="1"/>
    <col min="15628" max="15628" width="10.28515625" style="121" customWidth="1"/>
    <col min="15629" max="15629" width="10.28515625" style="121" bestFit="1" customWidth="1"/>
    <col min="15630" max="15872" width="9.140625" style="121"/>
    <col min="15873" max="15873" width="14.28515625" style="121" customWidth="1"/>
    <col min="15874" max="15874" width="16.42578125" style="121" customWidth="1"/>
    <col min="15875" max="15875" width="8.5703125" style="121" customWidth="1"/>
    <col min="15876" max="15876" width="19" style="121" customWidth="1"/>
    <col min="15877" max="15877" width="17" style="121" customWidth="1"/>
    <col min="15878" max="15878" width="23.5703125" style="121" customWidth="1"/>
    <col min="15879" max="15879" width="16.28515625" style="121" bestFit="1" customWidth="1"/>
    <col min="15880" max="15880" width="21.7109375" style="121" customWidth="1"/>
    <col min="15881" max="15881" width="13.42578125" style="121" customWidth="1"/>
    <col min="15882" max="15882" width="15.5703125" style="121" customWidth="1"/>
    <col min="15883" max="15883" width="13.42578125" style="121" bestFit="1" customWidth="1"/>
    <col min="15884" max="15884" width="10.28515625" style="121" customWidth="1"/>
    <col min="15885" max="15885" width="10.28515625" style="121" bestFit="1" customWidth="1"/>
    <col min="15886" max="16128" width="9.140625" style="121"/>
    <col min="16129" max="16129" width="14.28515625" style="121" customWidth="1"/>
    <col min="16130" max="16130" width="16.42578125" style="121" customWidth="1"/>
    <col min="16131" max="16131" width="8.5703125" style="121" customWidth="1"/>
    <col min="16132" max="16132" width="19" style="121" customWidth="1"/>
    <col min="16133" max="16133" width="17" style="121" customWidth="1"/>
    <col min="16134" max="16134" width="23.5703125" style="121" customWidth="1"/>
    <col min="16135" max="16135" width="16.28515625" style="121" bestFit="1" customWidth="1"/>
    <col min="16136" max="16136" width="21.7109375" style="121" customWidth="1"/>
    <col min="16137" max="16137" width="13.42578125" style="121" customWidth="1"/>
    <col min="16138" max="16138" width="15.5703125" style="121" customWidth="1"/>
    <col min="16139" max="16139" width="13.42578125" style="121" bestFit="1" customWidth="1"/>
    <col min="16140" max="16140" width="10.28515625" style="121" customWidth="1"/>
    <col min="16141" max="16141" width="10.28515625" style="121" bestFit="1" customWidth="1"/>
    <col min="16142" max="16384" width="9.140625" style="121"/>
  </cols>
  <sheetData>
    <row r="1" spans="1:20" x14ac:dyDescent="0.25">
      <c r="A1" s="121" t="s">
        <v>150</v>
      </c>
    </row>
    <row r="3" spans="1:20" x14ac:dyDescent="0.25">
      <c r="A3" s="60" t="s">
        <v>0</v>
      </c>
    </row>
    <row r="4" spans="1:20" x14ac:dyDescent="0.25">
      <c r="A4" s="129" t="s">
        <v>186</v>
      </c>
    </row>
    <row r="5" spans="1:20" x14ac:dyDescent="0.25">
      <c r="A5" s="129" t="s">
        <v>187</v>
      </c>
    </row>
    <row r="6" spans="1:20" x14ac:dyDescent="0.25">
      <c r="A6" s="129" t="s">
        <v>177</v>
      </c>
    </row>
    <row r="7" spans="1:20" x14ac:dyDescent="0.25">
      <c r="A7" s="129" t="s">
        <v>188</v>
      </c>
    </row>
    <row r="9" spans="1:20" ht="15.75" customHeight="1" x14ac:dyDescent="0.25">
      <c r="A9" s="6" t="s">
        <v>170</v>
      </c>
      <c r="B9" s="6" t="s">
        <v>171</v>
      </c>
      <c r="C9" s="6" t="s">
        <v>184</v>
      </c>
      <c r="D9" s="6" t="s">
        <v>173</v>
      </c>
      <c r="E9" s="6" t="s">
        <v>174</v>
      </c>
      <c r="F9" s="6" t="s">
        <v>175</v>
      </c>
      <c r="G9" s="6" t="s">
        <v>5</v>
      </c>
      <c r="H9" s="6" t="s">
        <v>176</v>
      </c>
      <c r="I9" s="130"/>
      <c r="J9" s="194" t="s">
        <v>185</v>
      </c>
      <c r="K9" s="195"/>
    </row>
    <row r="10" spans="1:20" x14ac:dyDescent="0.25">
      <c r="A10" s="122">
        <v>11113</v>
      </c>
      <c r="B10" s="77">
        <v>1270</v>
      </c>
      <c r="C10" s="145"/>
      <c r="D10" s="81"/>
      <c r="E10" s="145"/>
      <c r="F10" s="81"/>
      <c r="G10" s="124">
        <v>12</v>
      </c>
      <c r="H10" s="81"/>
      <c r="I10" s="131"/>
      <c r="J10" s="6" t="s">
        <v>178</v>
      </c>
      <c r="K10" s="6" t="s">
        <v>172</v>
      </c>
      <c r="L10" s="132"/>
      <c r="M10" s="133"/>
      <c r="N10" s="133"/>
      <c r="O10" s="133"/>
      <c r="P10" s="133"/>
      <c r="Q10" s="133"/>
      <c r="R10" s="133"/>
      <c r="S10" s="133"/>
      <c r="T10" s="133"/>
    </row>
    <row r="11" spans="1:20" x14ac:dyDescent="0.25">
      <c r="A11" s="123">
        <v>11439</v>
      </c>
      <c r="B11" s="79">
        <v>2910</v>
      </c>
      <c r="C11" s="145"/>
      <c r="D11" s="81"/>
      <c r="E11" s="145"/>
      <c r="F11" s="81"/>
      <c r="G11" s="125">
        <v>9</v>
      </c>
      <c r="H11" s="81"/>
      <c r="I11" s="131"/>
      <c r="J11" s="128" t="s">
        <v>179</v>
      </c>
      <c r="K11" s="126">
        <v>0.05</v>
      </c>
      <c r="L11" s="132"/>
      <c r="M11" s="133"/>
      <c r="N11" s="133"/>
      <c r="O11" s="133"/>
      <c r="P11" s="133"/>
      <c r="Q11" s="133"/>
      <c r="R11" s="133"/>
      <c r="S11" s="133"/>
      <c r="T11" s="133"/>
    </row>
    <row r="12" spans="1:20" x14ac:dyDescent="0.25">
      <c r="A12" s="122">
        <v>22569</v>
      </c>
      <c r="B12" s="77">
        <v>2670</v>
      </c>
      <c r="C12" s="145"/>
      <c r="D12" s="81"/>
      <c r="E12" s="145"/>
      <c r="F12" s="81"/>
      <c r="G12" s="124">
        <v>1</v>
      </c>
      <c r="H12" s="81"/>
      <c r="J12" s="128" t="s">
        <v>180</v>
      </c>
      <c r="K12" s="126">
        <v>0.27</v>
      </c>
      <c r="L12" s="132"/>
      <c r="M12" s="133"/>
      <c r="N12" s="133"/>
      <c r="O12" s="133"/>
      <c r="P12" s="133"/>
      <c r="Q12" s="133"/>
      <c r="R12" s="133"/>
      <c r="S12" s="133"/>
      <c r="T12" s="133"/>
    </row>
    <row r="13" spans="1:20" x14ac:dyDescent="0.25">
      <c r="A13" s="123">
        <v>12207</v>
      </c>
      <c r="B13" s="79">
        <v>410</v>
      </c>
      <c r="C13" s="145"/>
      <c r="D13" s="81"/>
      <c r="E13" s="145"/>
      <c r="F13" s="81"/>
      <c r="G13" s="125">
        <v>11</v>
      </c>
      <c r="H13" s="81"/>
      <c r="J13" s="128" t="s">
        <v>181</v>
      </c>
      <c r="K13" s="126">
        <v>0.05</v>
      </c>
      <c r="L13" s="131"/>
    </row>
    <row r="14" spans="1:20" x14ac:dyDescent="0.25">
      <c r="A14" s="122">
        <v>22556</v>
      </c>
      <c r="B14" s="77">
        <v>639</v>
      </c>
      <c r="C14" s="145"/>
      <c r="D14" s="81"/>
      <c r="E14" s="145"/>
      <c r="F14" s="81"/>
      <c r="G14" s="124">
        <v>3</v>
      </c>
      <c r="H14" s="81"/>
      <c r="J14" s="128" t="s">
        <v>182</v>
      </c>
      <c r="K14" s="126">
        <v>0.18</v>
      </c>
      <c r="L14" s="131"/>
    </row>
    <row r="15" spans="1:20" x14ac:dyDescent="0.25">
      <c r="A15" s="123">
        <v>11432</v>
      </c>
      <c r="B15" s="79">
        <v>590</v>
      </c>
      <c r="C15" s="145"/>
      <c r="D15" s="81"/>
      <c r="E15" s="145"/>
      <c r="F15" s="81"/>
      <c r="G15" s="125">
        <v>5</v>
      </c>
      <c r="H15" s="81"/>
      <c r="L15" s="131"/>
    </row>
    <row r="16" spans="1:20" x14ac:dyDescent="0.25">
      <c r="A16" s="122">
        <v>12454</v>
      </c>
      <c r="B16" s="77">
        <v>720</v>
      </c>
      <c r="C16" s="145"/>
      <c r="D16" s="81"/>
      <c r="E16" s="145"/>
      <c r="F16" s="81"/>
      <c r="G16" s="124">
        <v>20</v>
      </c>
      <c r="H16" s="81"/>
      <c r="J16" s="194" t="s">
        <v>183</v>
      </c>
      <c r="K16" s="195"/>
      <c r="L16" s="131"/>
    </row>
    <row r="17" spans="1:11" x14ac:dyDescent="0.25">
      <c r="A17" s="123">
        <v>22898</v>
      </c>
      <c r="B17" s="79">
        <v>484</v>
      </c>
      <c r="C17" s="145"/>
      <c r="D17" s="81"/>
      <c r="E17" s="145"/>
      <c r="F17" s="81"/>
      <c r="G17" s="125">
        <v>8</v>
      </c>
      <c r="H17" s="81"/>
      <c r="J17" s="6" t="s">
        <v>173</v>
      </c>
      <c r="K17" s="6" t="s">
        <v>174</v>
      </c>
    </row>
    <row r="18" spans="1:11" x14ac:dyDescent="0.25">
      <c r="A18" s="122">
        <v>12789</v>
      </c>
      <c r="B18" s="77">
        <v>847</v>
      </c>
      <c r="C18" s="145"/>
      <c r="D18" s="81"/>
      <c r="E18" s="145"/>
      <c r="F18" s="81"/>
      <c r="G18" s="124">
        <v>6</v>
      </c>
      <c r="H18" s="81"/>
      <c r="J18" s="127">
        <v>0</v>
      </c>
      <c r="K18" s="126">
        <v>0</v>
      </c>
    </row>
    <row r="19" spans="1:11" x14ac:dyDescent="0.25">
      <c r="A19" s="123">
        <v>22956</v>
      </c>
      <c r="B19" s="79">
        <v>456</v>
      </c>
      <c r="C19" s="145"/>
      <c r="D19" s="81"/>
      <c r="E19" s="145"/>
      <c r="F19" s="81"/>
      <c r="G19" s="125">
        <v>7</v>
      </c>
      <c r="H19" s="81"/>
      <c r="J19" s="127">
        <v>600</v>
      </c>
      <c r="K19" s="126">
        <v>0.1</v>
      </c>
    </row>
    <row r="20" spans="1:11" x14ac:dyDescent="0.25">
      <c r="A20" s="122">
        <v>21047</v>
      </c>
      <c r="B20" s="77">
        <v>870</v>
      </c>
      <c r="C20" s="145"/>
      <c r="D20" s="81"/>
      <c r="E20" s="145"/>
      <c r="F20" s="81"/>
      <c r="G20" s="124">
        <v>10</v>
      </c>
      <c r="H20" s="81"/>
      <c r="J20" s="127">
        <v>1500</v>
      </c>
      <c r="K20" s="126">
        <v>0.15</v>
      </c>
    </row>
    <row r="21" spans="1:11" x14ac:dyDescent="0.25">
      <c r="A21" s="123">
        <v>21228</v>
      </c>
      <c r="B21" s="79">
        <v>1786</v>
      </c>
      <c r="C21" s="145"/>
      <c r="D21" s="81"/>
      <c r="E21" s="145"/>
      <c r="F21" s="81"/>
      <c r="G21" s="125">
        <v>2</v>
      </c>
      <c r="H21" s="81"/>
    </row>
    <row r="22" spans="1:11" x14ac:dyDescent="0.25">
      <c r="A22" s="122">
        <v>11432</v>
      </c>
      <c r="B22" s="77">
        <v>590</v>
      </c>
      <c r="C22" s="145"/>
      <c r="D22" s="81"/>
      <c r="E22" s="145"/>
      <c r="F22" s="81"/>
      <c r="G22" s="124">
        <v>5</v>
      </c>
      <c r="H22" s="81"/>
    </row>
    <row r="23" spans="1:11" x14ac:dyDescent="0.25">
      <c r="A23" s="123">
        <v>12454</v>
      </c>
      <c r="B23" s="79">
        <v>580</v>
      </c>
      <c r="C23" s="145"/>
      <c r="D23" s="81"/>
      <c r="E23" s="145"/>
      <c r="F23" s="81"/>
      <c r="G23" s="125">
        <v>20</v>
      </c>
      <c r="H23" s="81"/>
    </row>
    <row r="24" spans="1:11" x14ac:dyDescent="0.25">
      <c r="A24" s="122">
        <v>22126</v>
      </c>
      <c r="B24" s="77">
        <v>1970</v>
      </c>
      <c r="C24" s="145"/>
      <c r="D24" s="81"/>
      <c r="E24" s="145"/>
      <c r="F24" s="81"/>
      <c r="G24" s="124">
        <v>8</v>
      </c>
      <c r="H24" s="81"/>
    </row>
    <row r="25" spans="1:11" x14ac:dyDescent="0.25">
      <c r="A25" s="123">
        <v>12789</v>
      </c>
      <c r="B25" s="79">
        <v>347</v>
      </c>
      <c r="C25" s="145"/>
      <c r="D25" s="81"/>
      <c r="E25" s="145"/>
      <c r="F25" s="81"/>
      <c r="G25" s="125">
        <v>6</v>
      </c>
      <c r="H25" s="81"/>
    </row>
    <row r="26" spans="1:11" x14ac:dyDescent="0.25">
      <c r="A26" s="122">
        <v>22956</v>
      </c>
      <c r="B26" s="77">
        <v>456</v>
      </c>
      <c r="C26" s="145"/>
      <c r="D26" s="81"/>
      <c r="E26" s="145"/>
      <c r="F26" s="81"/>
      <c r="G26" s="124">
        <v>7</v>
      </c>
      <c r="H26" s="81"/>
    </row>
    <row r="27" spans="1:11" x14ac:dyDescent="0.25">
      <c r="A27" s="123">
        <v>12789</v>
      </c>
      <c r="B27" s="79">
        <v>1347</v>
      </c>
      <c r="C27" s="145"/>
      <c r="D27" s="81"/>
      <c r="E27" s="145"/>
      <c r="F27" s="81"/>
      <c r="G27" s="125">
        <v>6</v>
      </c>
      <c r="H27" s="81"/>
    </row>
    <row r="28" spans="1:11" x14ac:dyDescent="0.25">
      <c r="A28" s="122">
        <v>22956</v>
      </c>
      <c r="B28" s="77">
        <v>456</v>
      </c>
      <c r="C28" s="145"/>
      <c r="D28" s="81"/>
      <c r="E28" s="145"/>
      <c r="F28" s="81"/>
      <c r="G28" s="124">
        <v>7</v>
      </c>
      <c r="H28" s="81"/>
    </row>
    <row r="29" spans="1:11" x14ac:dyDescent="0.25">
      <c r="A29" s="123">
        <v>21047</v>
      </c>
      <c r="B29" s="79">
        <v>870</v>
      </c>
      <c r="C29" s="145"/>
      <c r="D29" s="81"/>
      <c r="E29" s="145"/>
      <c r="F29" s="81"/>
      <c r="G29" s="125">
        <v>10</v>
      </c>
      <c r="H29" s="81"/>
    </row>
    <row r="30" spans="1:11" x14ac:dyDescent="0.25">
      <c r="A30" s="122">
        <v>21228</v>
      </c>
      <c r="B30" s="77">
        <v>1786</v>
      </c>
      <c r="C30" s="145"/>
      <c r="D30" s="81"/>
      <c r="E30" s="145"/>
      <c r="F30" s="81"/>
      <c r="G30" s="124">
        <v>2</v>
      </c>
      <c r="H30" s="81"/>
    </row>
    <row r="31" spans="1:11" x14ac:dyDescent="0.25">
      <c r="A31" s="123">
        <v>11432</v>
      </c>
      <c r="B31" s="79">
        <v>590</v>
      </c>
      <c r="C31" s="145"/>
      <c r="D31" s="81"/>
      <c r="E31" s="145"/>
      <c r="F31" s="81"/>
      <c r="G31" s="125">
        <v>5</v>
      </c>
      <c r="H31" s="81"/>
    </row>
    <row r="32" spans="1:11" x14ac:dyDescent="0.25">
      <c r="A32" s="122">
        <v>12454</v>
      </c>
      <c r="B32" s="77">
        <v>680</v>
      </c>
      <c r="C32" s="145"/>
      <c r="D32" s="81"/>
      <c r="E32" s="145"/>
      <c r="F32" s="81"/>
      <c r="G32" s="124">
        <v>20</v>
      </c>
      <c r="H32" s="81"/>
    </row>
    <row r="33" spans="1:8" x14ac:dyDescent="0.25">
      <c r="A33" s="123">
        <v>22898</v>
      </c>
      <c r="B33" s="79">
        <v>497</v>
      </c>
      <c r="C33" s="145"/>
      <c r="D33" s="81"/>
      <c r="E33" s="145"/>
      <c r="F33" s="81"/>
      <c r="G33" s="125">
        <v>8</v>
      </c>
      <c r="H33" s="81"/>
    </row>
    <row r="34" spans="1:8" x14ac:dyDescent="0.25">
      <c r="A34" s="122">
        <v>12789</v>
      </c>
      <c r="B34" s="77">
        <v>347</v>
      </c>
      <c r="C34" s="145"/>
      <c r="D34" s="81"/>
      <c r="E34" s="145"/>
      <c r="F34" s="81"/>
      <c r="G34" s="124">
        <v>6</v>
      </c>
      <c r="H34" s="81"/>
    </row>
  </sheetData>
  <mergeCells count="2">
    <mergeCell ref="J9:K9"/>
    <mergeCell ref="J16:K16"/>
  </mergeCells>
  <pageMargins left="0.7" right="0.7" top="0.75" bottom="0.75" header="0.3" footer="0.3"/>
  <pageSetup paperSize="9" orientation="portrait" r:id="rId1"/>
  <ignoredErrors>
    <ignoredError sqref="J11:J14"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0"/>
  </sheetPr>
  <dimension ref="A1:T34"/>
  <sheetViews>
    <sheetView zoomScale="130" zoomScaleNormal="130" workbookViewId="0">
      <selection activeCell="H5" sqref="H5"/>
    </sheetView>
  </sheetViews>
  <sheetFormatPr defaultRowHeight="15.75" x14ac:dyDescent="0.25"/>
  <cols>
    <col min="1" max="1" width="12" style="121" bestFit="1" customWidth="1"/>
    <col min="2" max="3" width="11" style="121" customWidth="1"/>
    <col min="4" max="4" width="12.7109375" style="121" customWidth="1"/>
    <col min="5" max="5" width="14.28515625" style="121" customWidth="1"/>
    <col min="6" max="6" width="20" style="121" bestFit="1" customWidth="1"/>
    <col min="7" max="7" width="12.85546875" style="121" customWidth="1"/>
    <col min="8" max="8" width="13.7109375" style="121" bestFit="1" customWidth="1"/>
    <col min="9" max="9" width="5.7109375" style="121" customWidth="1"/>
    <col min="10" max="10" width="14.85546875" style="121" customWidth="1"/>
    <col min="11" max="11" width="17.28515625" style="121" bestFit="1" customWidth="1"/>
    <col min="12" max="12" width="10.28515625" style="121" customWidth="1"/>
    <col min="13" max="13" width="10.28515625" style="121" bestFit="1" customWidth="1"/>
    <col min="14" max="256" width="9.140625" style="121"/>
    <col min="257" max="257" width="14.28515625" style="121" customWidth="1"/>
    <col min="258" max="258" width="16.42578125" style="121" customWidth="1"/>
    <col min="259" max="259" width="8.5703125" style="121" customWidth="1"/>
    <col min="260" max="260" width="19" style="121" customWidth="1"/>
    <col min="261" max="261" width="17" style="121" customWidth="1"/>
    <col min="262" max="262" width="23.5703125" style="121" customWidth="1"/>
    <col min="263" max="263" width="16.28515625" style="121" bestFit="1" customWidth="1"/>
    <col min="264" max="264" width="21.7109375" style="121" customWidth="1"/>
    <col min="265" max="265" width="13.42578125" style="121" customWidth="1"/>
    <col min="266" max="266" width="15.5703125" style="121" customWidth="1"/>
    <col min="267" max="267" width="13.42578125" style="121" bestFit="1" customWidth="1"/>
    <col min="268" max="268" width="10.28515625" style="121" customWidth="1"/>
    <col min="269" max="269" width="10.28515625" style="121" bestFit="1" customWidth="1"/>
    <col min="270" max="512" width="9.140625" style="121"/>
    <col min="513" max="513" width="14.28515625" style="121" customWidth="1"/>
    <col min="514" max="514" width="16.42578125" style="121" customWidth="1"/>
    <col min="515" max="515" width="8.5703125" style="121" customWidth="1"/>
    <col min="516" max="516" width="19" style="121" customWidth="1"/>
    <col min="517" max="517" width="17" style="121" customWidth="1"/>
    <col min="518" max="518" width="23.5703125" style="121" customWidth="1"/>
    <col min="519" max="519" width="16.28515625" style="121" bestFit="1" customWidth="1"/>
    <col min="520" max="520" width="21.7109375" style="121" customWidth="1"/>
    <col min="521" max="521" width="13.42578125" style="121" customWidth="1"/>
    <col min="522" max="522" width="15.5703125" style="121" customWidth="1"/>
    <col min="523" max="523" width="13.42578125" style="121" bestFit="1" customWidth="1"/>
    <col min="524" max="524" width="10.28515625" style="121" customWidth="1"/>
    <col min="525" max="525" width="10.28515625" style="121" bestFit="1" customWidth="1"/>
    <col min="526" max="768" width="9.140625" style="121"/>
    <col min="769" max="769" width="14.28515625" style="121" customWidth="1"/>
    <col min="770" max="770" width="16.42578125" style="121" customWidth="1"/>
    <col min="771" max="771" width="8.5703125" style="121" customWidth="1"/>
    <col min="772" max="772" width="19" style="121" customWidth="1"/>
    <col min="773" max="773" width="17" style="121" customWidth="1"/>
    <col min="774" max="774" width="23.5703125" style="121" customWidth="1"/>
    <col min="775" max="775" width="16.28515625" style="121" bestFit="1" customWidth="1"/>
    <col min="776" max="776" width="21.7109375" style="121" customWidth="1"/>
    <col min="777" max="777" width="13.42578125" style="121" customWidth="1"/>
    <col min="778" max="778" width="15.5703125" style="121" customWidth="1"/>
    <col min="779" max="779" width="13.42578125" style="121" bestFit="1" customWidth="1"/>
    <col min="780" max="780" width="10.28515625" style="121" customWidth="1"/>
    <col min="781" max="781" width="10.28515625" style="121" bestFit="1" customWidth="1"/>
    <col min="782" max="1024" width="9.140625" style="121"/>
    <col min="1025" max="1025" width="14.28515625" style="121" customWidth="1"/>
    <col min="1026" max="1026" width="16.42578125" style="121" customWidth="1"/>
    <col min="1027" max="1027" width="8.5703125" style="121" customWidth="1"/>
    <col min="1028" max="1028" width="19" style="121" customWidth="1"/>
    <col min="1029" max="1029" width="17" style="121" customWidth="1"/>
    <col min="1030" max="1030" width="23.5703125" style="121" customWidth="1"/>
    <col min="1031" max="1031" width="16.28515625" style="121" bestFit="1" customWidth="1"/>
    <col min="1032" max="1032" width="21.7109375" style="121" customWidth="1"/>
    <col min="1033" max="1033" width="13.42578125" style="121" customWidth="1"/>
    <col min="1034" max="1034" width="15.5703125" style="121" customWidth="1"/>
    <col min="1035" max="1035" width="13.42578125" style="121" bestFit="1" customWidth="1"/>
    <col min="1036" max="1036" width="10.28515625" style="121" customWidth="1"/>
    <col min="1037" max="1037" width="10.28515625" style="121" bestFit="1" customWidth="1"/>
    <col min="1038" max="1280" width="9.140625" style="121"/>
    <col min="1281" max="1281" width="14.28515625" style="121" customWidth="1"/>
    <col min="1282" max="1282" width="16.42578125" style="121" customWidth="1"/>
    <col min="1283" max="1283" width="8.5703125" style="121" customWidth="1"/>
    <col min="1284" max="1284" width="19" style="121" customWidth="1"/>
    <col min="1285" max="1285" width="17" style="121" customWidth="1"/>
    <col min="1286" max="1286" width="23.5703125" style="121" customWidth="1"/>
    <col min="1287" max="1287" width="16.28515625" style="121" bestFit="1" customWidth="1"/>
    <col min="1288" max="1288" width="21.7109375" style="121" customWidth="1"/>
    <col min="1289" max="1289" width="13.42578125" style="121" customWidth="1"/>
    <col min="1290" max="1290" width="15.5703125" style="121" customWidth="1"/>
    <col min="1291" max="1291" width="13.42578125" style="121" bestFit="1" customWidth="1"/>
    <col min="1292" max="1292" width="10.28515625" style="121" customWidth="1"/>
    <col min="1293" max="1293" width="10.28515625" style="121" bestFit="1" customWidth="1"/>
    <col min="1294" max="1536" width="9.140625" style="121"/>
    <col min="1537" max="1537" width="14.28515625" style="121" customWidth="1"/>
    <col min="1538" max="1538" width="16.42578125" style="121" customWidth="1"/>
    <col min="1539" max="1539" width="8.5703125" style="121" customWidth="1"/>
    <col min="1540" max="1540" width="19" style="121" customWidth="1"/>
    <col min="1541" max="1541" width="17" style="121" customWidth="1"/>
    <col min="1542" max="1542" width="23.5703125" style="121" customWidth="1"/>
    <col min="1543" max="1543" width="16.28515625" style="121" bestFit="1" customWidth="1"/>
    <col min="1544" max="1544" width="21.7109375" style="121" customWidth="1"/>
    <col min="1545" max="1545" width="13.42578125" style="121" customWidth="1"/>
    <col min="1546" max="1546" width="15.5703125" style="121" customWidth="1"/>
    <col min="1547" max="1547" width="13.42578125" style="121" bestFit="1" customWidth="1"/>
    <col min="1548" max="1548" width="10.28515625" style="121" customWidth="1"/>
    <col min="1549" max="1549" width="10.28515625" style="121" bestFit="1" customWidth="1"/>
    <col min="1550" max="1792" width="9.140625" style="121"/>
    <col min="1793" max="1793" width="14.28515625" style="121" customWidth="1"/>
    <col min="1794" max="1794" width="16.42578125" style="121" customWidth="1"/>
    <col min="1795" max="1795" width="8.5703125" style="121" customWidth="1"/>
    <col min="1796" max="1796" width="19" style="121" customWidth="1"/>
    <col min="1797" max="1797" width="17" style="121" customWidth="1"/>
    <col min="1798" max="1798" width="23.5703125" style="121" customWidth="1"/>
    <col min="1799" max="1799" width="16.28515625" style="121" bestFit="1" customWidth="1"/>
    <col min="1800" max="1800" width="21.7109375" style="121" customWidth="1"/>
    <col min="1801" max="1801" width="13.42578125" style="121" customWidth="1"/>
    <col min="1802" max="1802" width="15.5703125" style="121" customWidth="1"/>
    <col min="1803" max="1803" width="13.42578125" style="121" bestFit="1" customWidth="1"/>
    <col min="1804" max="1804" width="10.28515625" style="121" customWidth="1"/>
    <col min="1805" max="1805" width="10.28515625" style="121" bestFit="1" customWidth="1"/>
    <col min="1806" max="2048" width="9.140625" style="121"/>
    <col min="2049" max="2049" width="14.28515625" style="121" customWidth="1"/>
    <col min="2050" max="2050" width="16.42578125" style="121" customWidth="1"/>
    <col min="2051" max="2051" width="8.5703125" style="121" customWidth="1"/>
    <col min="2052" max="2052" width="19" style="121" customWidth="1"/>
    <col min="2053" max="2053" width="17" style="121" customWidth="1"/>
    <col min="2054" max="2054" width="23.5703125" style="121" customWidth="1"/>
    <col min="2055" max="2055" width="16.28515625" style="121" bestFit="1" customWidth="1"/>
    <col min="2056" max="2056" width="21.7109375" style="121" customWidth="1"/>
    <col min="2057" max="2057" width="13.42578125" style="121" customWidth="1"/>
    <col min="2058" max="2058" width="15.5703125" style="121" customWidth="1"/>
    <col min="2059" max="2059" width="13.42578125" style="121" bestFit="1" customWidth="1"/>
    <col min="2060" max="2060" width="10.28515625" style="121" customWidth="1"/>
    <col min="2061" max="2061" width="10.28515625" style="121" bestFit="1" customWidth="1"/>
    <col min="2062" max="2304" width="9.140625" style="121"/>
    <col min="2305" max="2305" width="14.28515625" style="121" customWidth="1"/>
    <col min="2306" max="2306" width="16.42578125" style="121" customWidth="1"/>
    <col min="2307" max="2307" width="8.5703125" style="121" customWidth="1"/>
    <col min="2308" max="2308" width="19" style="121" customWidth="1"/>
    <col min="2309" max="2309" width="17" style="121" customWidth="1"/>
    <col min="2310" max="2310" width="23.5703125" style="121" customWidth="1"/>
    <col min="2311" max="2311" width="16.28515625" style="121" bestFit="1" customWidth="1"/>
    <col min="2312" max="2312" width="21.7109375" style="121" customWidth="1"/>
    <col min="2313" max="2313" width="13.42578125" style="121" customWidth="1"/>
    <col min="2314" max="2314" width="15.5703125" style="121" customWidth="1"/>
    <col min="2315" max="2315" width="13.42578125" style="121" bestFit="1" customWidth="1"/>
    <col min="2316" max="2316" width="10.28515625" style="121" customWidth="1"/>
    <col min="2317" max="2317" width="10.28515625" style="121" bestFit="1" customWidth="1"/>
    <col min="2318" max="2560" width="9.140625" style="121"/>
    <col min="2561" max="2561" width="14.28515625" style="121" customWidth="1"/>
    <col min="2562" max="2562" width="16.42578125" style="121" customWidth="1"/>
    <col min="2563" max="2563" width="8.5703125" style="121" customWidth="1"/>
    <col min="2564" max="2564" width="19" style="121" customWidth="1"/>
    <col min="2565" max="2565" width="17" style="121" customWidth="1"/>
    <col min="2566" max="2566" width="23.5703125" style="121" customWidth="1"/>
    <col min="2567" max="2567" width="16.28515625" style="121" bestFit="1" customWidth="1"/>
    <col min="2568" max="2568" width="21.7109375" style="121" customWidth="1"/>
    <col min="2569" max="2569" width="13.42578125" style="121" customWidth="1"/>
    <col min="2570" max="2570" width="15.5703125" style="121" customWidth="1"/>
    <col min="2571" max="2571" width="13.42578125" style="121" bestFit="1" customWidth="1"/>
    <col min="2572" max="2572" width="10.28515625" style="121" customWidth="1"/>
    <col min="2573" max="2573" width="10.28515625" style="121" bestFit="1" customWidth="1"/>
    <col min="2574" max="2816" width="9.140625" style="121"/>
    <col min="2817" max="2817" width="14.28515625" style="121" customWidth="1"/>
    <col min="2818" max="2818" width="16.42578125" style="121" customWidth="1"/>
    <col min="2819" max="2819" width="8.5703125" style="121" customWidth="1"/>
    <col min="2820" max="2820" width="19" style="121" customWidth="1"/>
    <col min="2821" max="2821" width="17" style="121" customWidth="1"/>
    <col min="2822" max="2822" width="23.5703125" style="121" customWidth="1"/>
    <col min="2823" max="2823" width="16.28515625" style="121" bestFit="1" customWidth="1"/>
    <col min="2824" max="2824" width="21.7109375" style="121" customWidth="1"/>
    <col min="2825" max="2825" width="13.42578125" style="121" customWidth="1"/>
    <col min="2826" max="2826" width="15.5703125" style="121" customWidth="1"/>
    <col min="2827" max="2827" width="13.42578125" style="121" bestFit="1" customWidth="1"/>
    <col min="2828" max="2828" width="10.28515625" style="121" customWidth="1"/>
    <col min="2829" max="2829" width="10.28515625" style="121" bestFit="1" customWidth="1"/>
    <col min="2830" max="3072" width="9.140625" style="121"/>
    <col min="3073" max="3073" width="14.28515625" style="121" customWidth="1"/>
    <col min="3074" max="3074" width="16.42578125" style="121" customWidth="1"/>
    <col min="3075" max="3075" width="8.5703125" style="121" customWidth="1"/>
    <col min="3076" max="3076" width="19" style="121" customWidth="1"/>
    <col min="3077" max="3077" width="17" style="121" customWidth="1"/>
    <col min="3078" max="3078" width="23.5703125" style="121" customWidth="1"/>
    <col min="3079" max="3079" width="16.28515625" style="121" bestFit="1" customWidth="1"/>
    <col min="3080" max="3080" width="21.7109375" style="121" customWidth="1"/>
    <col min="3081" max="3081" width="13.42578125" style="121" customWidth="1"/>
    <col min="3082" max="3082" width="15.5703125" style="121" customWidth="1"/>
    <col min="3083" max="3083" width="13.42578125" style="121" bestFit="1" customWidth="1"/>
    <col min="3084" max="3084" width="10.28515625" style="121" customWidth="1"/>
    <col min="3085" max="3085" width="10.28515625" style="121" bestFit="1" customWidth="1"/>
    <col min="3086" max="3328" width="9.140625" style="121"/>
    <col min="3329" max="3329" width="14.28515625" style="121" customWidth="1"/>
    <col min="3330" max="3330" width="16.42578125" style="121" customWidth="1"/>
    <col min="3331" max="3331" width="8.5703125" style="121" customWidth="1"/>
    <col min="3332" max="3332" width="19" style="121" customWidth="1"/>
    <col min="3333" max="3333" width="17" style="121" customWidth="1"/>
    <col min="3334" max="3334" width="23.5703125" style="121" customWidth="1"/>
    <col min="3335" max="3335" width="16.28515625" style="121" bestFit="1" customWidth="1"/>
    <col min="3336" max="3336" width="21.7109375" style="121" customWidth="1"/>
    <col min="3337" max="3337" width="13.42578125" style="121" customWidth="1"/>
    <col min="3338" max="3338" width="15.5703125" style="121" customWidth="1"/>
    <col min="3339" max="3339" width="13.42578125" style="121" bestFit="1" customWidth="1"/>
    <col min="3340" max="3340" width="10.28515625" style="121" customWidth="1"/>
    <col min="3341" max="3341" width="10.28515625" style="121" bestFit="1" customWidth="1"/>
    <col min="3342" max="3584" width="9.140625" style="121"/>
    <col min="3585" max="3585" width="14.28515625" style="121" customWidth="1"/>
    <col min="3586" max="3586" width="16.42578125" style="121" customWidth="1"/>
    <col min="3587" max="3587" width="8.5703125" style="121" customWidth="1"/>
    <col min="3588" max="3588" width="19" style="121" customWidth="1"/>
    <col min="3589" max="3589" width="17" style="121" customWidth="1"/>
    <col min="3590" max="3590" width="23.5703125" style="121" customWidth="1"/>
    <col min="3591" max="3591" width="16.28515625" style="121" bestFit="1" customWidth="1"/>
    <col min="3592" max="3592" width="21.7109375" style="121" customWidth="1"/>
    <col min="3593" max="3593" width="13.42578125" style="121" customWidth="1"/>
    <col min="3594" max="3594" width="15.5703125" style="121" customWidth="1"/>
    <col min="3595" max="3595" width="13.42578125" style="121" bestFit="1" customWidth="1"/>
    <col min="3596" max="3596" width="10.28515625" style="121" customWidth="1"/>
    <col min="3597" max="3597" width="10.28515625" style="121" bestFit="1" customWidth="1"/>
    <col min="3598" max="3840" width="9.140625" style="121"/>
    <col min="3841" max="3841" width="14.28515625" style="121" customWidth="1"/>
    <col min="3842" max="3842" width="16.42578125" style="121" customWidth="1"/>
    <col min="3843" max="3843" width="8.5703125" style="121" customWidth="1"/>
    <col min="3844" max="3844" width="19" style="121" customWidth="1"/>
    <col min="3845" max="3845" width="17" style="121" customWidth="1"/>
    <col min="3846" max="3846" width="23.5703125" style="121" customWidth="1"/>
    <col min="3847" max="3847" width="16.28515625" style="121" bestFit="1" customWidth="1"/>
    <col min="3848" max="3848" width="21.7109375" style="121" customWidth="1"/>
    <col min="3849" max="3849" width="13.42578125" style="121" customWidth="1"/>
    <col min="3850" max="3850" width="15.5703125" style="121" customWidth="1"/>
    <col min="3851" max="3851" width="13.42578125" style="121" bestFit="1" customWidth="1"/>
    <col min="3852" max="3852" width="10.28515625" style="121" customWidth="1"/>
    <col min="3853" max="3853" width="10.28515625" style="121" bestFit="1" customWidth="1"/>
    <col min="3854" max="4096" width="9.140625" style="121"/>
    <col min="4097" max="4097" width="14.28515625" style="121" customWidth="1"/>
    <col min="4098" max="4098" width="16.42578125" style="121" customWidth="1"/>
    <col min="4099" max="4099" width="8.5703125" style="121" customWidth="1"/>
    <col min="4100" max="4100" width="19" style="121" customWidth="1"/>
    <col min="4101" max="4101" width="17" style="121" customWidth="1"/>
    <col min="4102" max="4102" width="23.5703125" style="121" customWidth="1"/>
    <col min="4103" max="4103" width="16.28515625" style="121" bestFit="1" customWidth="1"/>
    <col min="4104" max="4104" width="21.7109375" style="121" customWidth="1"/>
    <col min="4105" max="4105" width="13.42578125" style="121" customWidth="1"/>
    <col min="4106" max="4106" width="15.5703125" style="121" customWidth="1"/>
    <col min="4107" max="4107" width="13.42578125" style="121" bestFit="1" customWidth="1"/>
    <col min="4108" max="4108" width="10.28515625" style="121" customWidth="1"/>
    <col min="4109" max="4109" width="10.28515625" style="121" bestFit="1" customWidth="1"/>
    <col min="4110" max="4352" width="9.140625" style="121"/>
    <col min="4353" max="4353" width="14.28515625" style="121" customWidth="1"/>
    <col min="4354" max="4354" width="16.42578125" style="121" customWidth="1"/>
    <col min="4355" max="4355" width="8.5703125" style="121" customWidth="1"/>
    <col min="4356" max="4356" width="19" style="121" customWidth="1"/>
    <col min="4357" max="4357" width="17" style="121" customWidth="1"/>
    <col min="4358" max="4358" width="23.5703125" style="121" customWidth="1"/>
    <col min="4359" max="4359" width="16.28515625" style="121" bestFit="1" customWidth="1"/>
    <col min="4360" max="4360" width="21.7109375" style="121" customWidth="1"/>
    <col min="4361" max="4361" width="13.42578125" style="121" customWidth="1"/>
    <col min="4362" max="4362" width="15.5703125" style="121" customWidth="1"/>
    <col min="4363" max="4363" width="13.42578125" style="121" bestFit="1" customWidth="1"/>
    <col min="4364" max="4364" width="10.28515625" style="121" customWidth="1"/>
    <col min="4365" max="4365" width="10.28515625" style="121" bestFit="1" customWidth="1"/>
    <col min="4366" max="4608" width="9.140625" style="121"/>
    <col min="4609" max="4609" width="14.28515625" style="121" customWidth="1"/>
    <col min="4610" max="4610" width="16.42578125" style="121" customWidth="1"/>
    <col min="4611" max="4611" width="8.5703125" style="121" customWidth="1"/>
    <col min="4612" max="4612" width="19" style="121" customWidth="1"/>
    <col min="4613" max="4613" width="17" style="121" customWidth="1"/>
    <col min="4614" max="4614" width="23.5703125" style="121" customWidth="1"/>
    <col min="4615" max="4615" width="16.28515625" style="121" bestFit="1" customWidth="1"/>
    <col min="4616" max="4616" width="21.7109375" style="121" customWidth="1"/>
    <col min="4617" max="4617" width="13.42578125" style="121" customWidth="1"/>
    <col min="4618" max="4618" width="15.5703125" style="121" customWidth="1"/>
    <col min="4619" max="4619" width="13.42578125" style="121" bestFit="1" customWidth="1"/>
    <col min="4620" max="4620" width="10.28515625" style="121" customWidth="1"/>
    <col min="4621" max="4621" width="10.28515625" style="121" bestFit="1" customWidth="1"/>
    <col min="4622" max="4864" width="9.140625" style="121"/>
    <col min="4865" max="4865" width="14.28515625" style="121" customWidth="1"/>
    <col min="4866" max="4866" width="16.42578125" style="121" customWidth="1"/>
    <col min="4867" max="4867" width="8.5703125" style="121" customWidth="1"/>
    <col min="4868" max="4868" width="19" style="121" customWidth="1"/>
    <col min="4869" max="4869" width="17" style="121" customWidth="1"/>
    <col min="4870" max="4870" width="23.5703125" style="121" customWidth="1"/>
    <col min="4871" max="4871" width="16.28515625" style="121" bestFit="1" customWidth="1"/>
    <col min="4872" max="4872" width="21.7109375" style="121" customWidth="1"/>
    <col min="4873" max="4873" width="13.42578125" style="121" customWidth="1"/>
    <col min="4874" max="4874" width="15.5703125" style="121" customWidth="1"/>
    <col min="4875" max="4875" width="13.42578125" style="121" bestFit="1" customWidth="1"/>
    <col min="4876" max="4876" width="10.28515625" style="121" customWidth="1"/>
    <col min="4877" max="4877" width="10.28515625" style="121" bestFit="1" customWidth="1"/>
    <col min="4878" max="5120" width="9.140625" style="121"/>
    <col min="5121" max="5121" width="14.28515625" style="121" customWidth="1"/>
    <col min="5122" max="5122" width="16.42578125" style="121" customWidth="1"/>
    <col min="5123" max="5123" width="8.5703125" style="121" customWidth="1"/>
    <col min="5124" max="5124" width="19" style="121" customWidth="1"/>
    <col min="5125" max="5125" width="17" style="121" customWidth="1"/>
    <col min="5126" max="5126" width="23.5703125" style="121" customWidth="1"/>
    <col min="5127" max="5127" width="16.28515625" style="121" bestFit="1" customWidth="1"/>
    <col min="5128" max="5128" width="21.7109375" style="121" customWidth="1"/>
    <col min="5129" max="5129" width="13.42578125" style="121" customWidth="1"/>
    <col min="5130" max="5130" width="15.5703125" style="121" customWidth="1"/>
    <col min="5131" max="5131" width="13.42578125" style="121" bestFit="1" customWidth="1"/>
    <col min="5132" max="5132" width="10.28515625" style="121" customWidth="1"/>
    <col min="5133" max="5133" width="10.28515625" style="121" bestFit="1" customWidth="1"/>
    <col min="5134" max="5376" width="9.140625" style="121"/>
    <col min="5377" max="5377" width="14.28515625" style="121" customWidth="1"/>
    <col min="5378" max="5378" width="16.42578125" style="121" customWidth="1"/>
    <col min="5379" max="5379" width="8.5703125" style="121" customWidth="1"/>
    <col min="5380" max="5380" width="19" style="121" customWidth="1"/>
    <col min="5381" max="5381" width="17" style="121" customWidth="1"/>
    <col min="5382" max="5382" width="23.5703125" style="121" customWidth="1"/>
    <col min="5383" max="5383" width="16.28515625" style="121" bestFit="1" customWidth="1"/>
    <col min="5384" max="5384" width="21.7109375" style="121" customWidth="1"/>
    <col min="5385" max="5385" width="13.42578125" style="121" customWidth="1"/>
    <col min="5386" max="5386" width="15.5703125" style="121" customWidth="1"/>
    <col min="5387" max="5387" width="13.42578125" style="121" bestFit="1" customWidth="1"/>
    <col min="5388" max="5388" width="10.28515625" style="121" customWidth="1"/>
    <col min="5389" max="5389" width="10.28515625" style="121" bestFit="1" customWidth="1"/>
    <col min="5390" max="5632" width="9.140625" style="121"/>
    <col min="5633" max="5633" width="14.28515625" style="121" customWidth="1"/>
    <col min="5634" max="5634" width="16.42578125" style="121" customWidth="1"/>
    <col min="5635" max="5635" width="8.5703125" style="121" customWidth="1"/>
    <col min="5636" max="5636" width="19" style="121" customWidth="1"/>
    <col min="5637" max="5637" width="17" style="121" customWidth="1"/>
    <col min="5638" max="5638" width="23.5703125" style="121" customWidth="1"/>
    <col min="5639" max="5639" width="16.28515625" style="121" bestFit="1" customWidth="1"/>
    <col min="5640" max="5640" width="21.7109375" style="121" customWidth="1"/>
    <col min="5641" max="5641" width="13.42578125" style="121" customWidth="1"/>
    <col min="5642" max="5642" width="15.5703125" style="121" customWidth="1"/>
    <col min="5643" max="5643" width="13.42578125" style="121" bestFit="1" customWidth="1"/>
    <col min="5644" max="5644" width="10.28515625" style="121" customWidth="1"/>
    <col min="5645" max="5645" width="10.28515625" style="121" bestFit="1" customWidth="1"/>
    <col min="5646" max="5888" width="9.140625" style="121"/>
    <col min="5889" max="5889" width="14.28515625" style="121" customWidth="1"/>
    <col min="5890" max="5890" width="16.42578125" style="121" customWidth="1"/>
    <col min="5891" max="5891" width="8.5703125" style="121" customWidth="1"/>
    <col min="5892" max="5892" width="19" style="121" customWidth="1"/>
    <col min="5893" max="5893" width="17" style="121" customWidth="1"/>
    <col min="5894" max="5894" width="23.5703125" style="121" customWidth="1"/>
    <col min="5895" max="5895" width="16.28515625" style="121" bestFit="1" customWidth="1"/>
    <col min="5896" max="5896" width="21.7109375" style="121" customWidth="1"/>
    <col min="5897" max="5897" width="13.42578125" style="121" customWidth="1"/>
    <col min="5898" max="5898" width="15.5703125" style="121" customWidth="1"/>
    <col min="5899" max="5899" width="13.42578125" style="121" bestFit="1" customWidth="1"/>
    <col min="5900" max="5900" width="10.28515625" style="121" customWidth="1"/>
    <col min="5901" max="5901" width="10.28515625" style="121" bestFit="1" customWidth="1"/>
    <col min="5902" max="6144" width="9.140625" style="121"/>
    <col min="6145" max="6145" width="14.28515625" style="121" customWidth="1"/>
    <col min="6146" max="6146" width="16.42578125" style="121" customWidth="1"/>
    <col min="6147" max="6147" width="8.5703125" style="121" customWidth="1"/>
    <col min="6148" max="6148" width="19" style="121" customWidth="1"/>
    <col min="6149" max="6149" width="17" style="121" customWidth="1"/>
    <col min="6150" max="6150" width="23.5703125" style="121" customWidth="1"/>
    <col min="6151" max="6151" width="16.28515625" style="121" bestFit="1" customWidth="1"/>
    <col min="6152" max="6152" width="21.7109375" style="121" customWidth="1"/>
    <col min="6153" max="6153" width="13.42578125" style="121" customWidth="1"/>
    <col min="6154" max="6154" width="15.5703125" style="121" customWidth="1"/>
    <col min="6155" max="6155" width="13.42578125" style="121" bestFit="1" customWidth="1"/>
    <col min="6156" max="6156" width="10.28515625" style="121" customWidth="1"/>
    <col min="6157" max="6157" width="10.28515625" style="121" bestFit="1" customWidth="1"/>
    <col min="6158" max="6400" width="9.140625" style="121"/>
    <col min="6401" max="6401" width="14.28515625" style="121" customWidth="1"/>
    <col min="6402" max="6402" width="16.42578125" style="121" customWidth="1"/>
    <col min="6403" max="6403" width="8.5703125" style="121" customWidth="1"/>
    <col min="6404" max="6404" width="19" style="121" customWidth="1"/>
    <col min="6405" max="6405" width="17" style="121" customWidth="1"/>
    <col min="6406" max="6406" width="23.5703125" style="121" customWidth="1"/>
    <col min="6407" max="6407" width="16.28515625" style="121" bestFit="1" customWidth="1"/>
    <col min="6408" max="6408" width="21.7109375" style="121" customWidth="1"/>
    <col min="6409" max="6409" width="13.42578125" style="121" customWidth="1"/>
    <col min="6410" max="6410" width="15.5703125" style="121" customWidth="1"/>
    <col min="6411" max="6411" width="13.42578125" style="121" bestFit="1" customWidth="1"/>
    <col min="6412" max="6412" width="10.28515625" style="121" customWidth="1"/>
    <col min="6413" max="6413" width="10.28515625" style="121" bestFit="1" customWidth="1"/>
    <col min="6414" max="6656" width="9.140625" style="121"/>
    <col min="6657" max="6657" width="14.28515625" style="121" customWidth="1"/>
    <col min="6658" max="6658" width="16.42578125" style="121" customWidth="1"/>
    <col min="6659" max="6659" width="8.5703125" style="121" customWidth="1"/>
    <col min="6660" max="6660" width="19" style="121" customWidth="1"/>
    <col min="6661" max="6661" width="17" style="121" customWidth="1"/>
    <col min="6662" max="6662" width="23.5703125" style="121" customWidth="1"/>
    <col min="6663" max="6663" width="16.28515625" style="121" bestFit="1" customWidth="1"/>
    <col min="6664" max="6664" width="21.7109375" style="121" customWidth="1"/>
    <col min="6665" max="6665" width="13.42578125" style="121" customWidth="1"/>
    <col min="6666" max="6666" width="15.5703125" style="121" customWidth="1"/>
    <col min="6667" max="6667" width="13.42578125" style="121" bestFit="1" customWidth="1"/>
    <col min="6668" max="6668" width="10.28515625" style="121" customWidth="1"/>
    <col min="6669" max="6669" width="10.28515625" style="121" bestFit="1" customWidth="1"/>
    <col min="6670" max="6912" width="9.140625" style="121"/>
    <col min="6913" max="6913" width="14.28515625" style="121" customWidth="1"/>
    <col min="6914" max="6914" width="16.42578125" style="121" customWidth="1"/>
    <col min="6915" max="6915" width="8.5703125" style="121" customWidth="1"/>
    <col min="6916" max="6916" width="19" style="121" customWidth="1"/>
    <col min="6917" max="6917" width="17" style="121" customWidth="1"/>
    <col min="6918" max="6918" width="23.5703125" style="121" customWidth="1"/>
    <col min="6919" max="6919" width="16.28515625" style="121" bestFit="1" customWidth="1"/>
    <col min="6920" max="6920" width="21.7109375" style="121" customWidth="1"/>
    <col min="6921" max="6921" width="13.42578125" style="121" customWidth="1"/>
    <col min="6922" max="6922" width="15.5703125" style="121" customWidth="1"/>
    <col min="6923" max="6923" width="13.42578125" style="121" bestFit="1" customWidth="1"/>
    <col min="6924" max="6924" width="10.28515625" style="121" customWidth="1"/>
    <col min="6925" max="6925" width="10.28515625" style="121" bestFit="1" customWidth="1"/>
    <col min="6926" max="7168" width="9.140625" style="121"/>
    <col min="7169" max="7169" width="14.28515625" style="121" customWidth="1"/>
    <col min="7170" max="7170" width="16.42578125" style="121" customWidth="1"/>
    <col min="7171" max="7171" width="8.5703125" style="121" customWidth="1"/>
    <col min="7172" max="7172" width="19" style="121" customWidth="1"/>
    <col min="7173" max="7173" width="17" style="121" customWidth="1"/>
    <col min="7174" max="7174" width="23.5703125" style="121" customWidth="1"/>
    <col min="7175" max="7175" width="16.28515625" style="121" bestFit="1" customWidth="1"/>
    <col min="7176" max="7176" width="21.7109375" style="121" customWidth="1"/>
    <col min="7177" max="7177" width="13.42578125" style="121" customWidth="1"/>
    <col min="7178" max="7178" width="15.5703125" style="121" customWidth="1"/>
    <col min="7179" max="7179" width="13.42578125" style="121" bestFit="1" customWidth="1"/>
    <col min="7180" max="7180" width="10.28515625" style="121" customWidth="1"/>
    <col min="7181" max="7181" width="10.28515625" style="121" bestFit="1" customWidth="1"/>
    <col min="7182" max="7424" width="9.140625" style="121"/>
    <col min="7425" max="7425" width="14.28515625" style="121" customWidth="1"/>
    <col min="7426" max="7426" width="16.42578125" style="121" customWidth="1"/>
    <col min="7427" max="7427" width="8.5703125" style="121" customWidth="1"/>
    <col min="7428" max="7428" width="19" style="121" customWidth="1"/>
    <col min="7429" max="7429" width="17" style="121" customWidth="1"/>
    <col min="7430" max="7430" width="23.5703125" style="121" customWidth="1"/>
    <col min="7431" max="7431" width="16.28515625" style="121" bestFit="1" customWidth="1"/>
    <col min="7432" max="7432" width="21.7109375" style="121" customWidth="1"/>
    <col min="7433" max="7433" width="13.42578125" style="121" customWidth="1"/>
    <col min="7434" max="7434" width="15.5703125" style="121" customWidth="1"/>
    <col min="7435" max="7435" width="13.42578125" style="121" bestFit="1" customWidth="1"/>
    <col min="7436" max="7436" width="10.28515625" style="121" customWidth="1"/>
    <col min="7437" max="7437" width="10.28515625" style="121" bestFit="1" customWidth="1"/>
    <col min="7438" max="7680" width="9.140625" style="121"/>
    <col min="7681" max="7681" width="14.28515625" style="121" customWidth="1"/>
    <col min="7682" max="7682" width="16.42578125" style="121" customWidth="1"/>
    <col min="7683" max="7683" width="8.5703125" style="121" customWidth="1"/>
    <col min="7684" max="7684" width="19" style="121" customWidth="1"/>
    <col min="7685" max="7685" width="17" style="121" customWidth="1"/>
    <col min="7686" max="7686" width="23.5703125" style="121" customWidth="1"/>
    <col min="7687" max="7687" width="16.28515625" style="121" bestFit="1" customWidth="1"/>
    <col min="7688" max="7688" width="21.7109375" style="121" customWidth="1"/>
    <col min="7689" max="7689" width="13.42578125" style="121" customWidth="1"/>
    <col min="7690" max="7690" width="15.5703125" style="121" customWidth="1"/>
    <col min="7691" max="7691" width="13.42578125" style="121" bestFit="1" customWidth="1"/>
    <col min="7692" max="7692" width="10.28515625" style="121" customWidth="1"/>
    <col min="7693" max="7693" width="10.28515625" style="121" bestFit="1" customWidth="1"/>
    <col min="7694" max="7936" width="9.140625" style="121"/>
    <col min="7937" max="7937" width="14.28515625" style="121" customWidth="1"/>
    <col min="7938" max="7938" width="16.42578125" style="121" customWidth="1"/>
    <col min="7939" max="7939" width="8.5703125" style="121" customWidth="1"/>
    <col min="7940" max="7940" width="19" style="121" customWidth="1"/>
    <col min="7941" max="7941" width="17" style="121" customWidth="1"/>
    <col min="7942" max="7942" width="23.5703125" style="121" customWidth="1"/>
    <col min="7943" max="7943" width="16.28515625" style="121" bestFit="1" customWidth="1"/>
    <col min="7944" max="7944" width="21.7109375" style="121" customWidth="1"/>
    <col min="7945" max="7945" width="13.42578125" style="121" customWidth="1"/>
    <col min="7946" max="7946" width="15.5703125" style="121" customWidth="1"/>
    <col min="7947" max="7947" width="13.42578125" style="121" bestFit="1" customWidth="1"/>
    <col min="7948" max="7948" width="10.28515625" style="121" customWidth="1"/>
    <col min="7949" max="7949" width="10.28515625" style="121" bestFit="1" customWidth="1"/>
    <col min="7950" max="8192" width="9.140625" style="121"/>
    <col min="8193" max="8193" width="14.28515625" style="121" customWidth="1"/>
    <col min="8194" max="8194" width="16.42578125" style="121" customWidth="1"/>
    <col min="8195" max="8195" width="8.5703125" style="121" customWidth="1"/>
    <col min="8196" max="8196" width="19" style="121" customWidth="1"/>
    <col min="8197" max="8197" width="17" style="121" customWidth="1"/>
    <col min="8198" max="8198" width="23.5703125" style="121" customWidth="1"/>
    <col min="8199" max="8199" width="16.28515625" style="121" bestFit="1" customWidth="1"/>
    <col min="8200" max="8200" width="21.7109375" style="121" customWidth="1"/>
    <col min="8201" max="8201" width="13.42578125" style="121" customWidth="1"/>
    <col min="8202" max="8202" width="15.5703125" style="121" customWidth="1"/>
    <col min="8203" max="8203" width="13.42578125" style="121" bestFit="1" customWidth="1"/>
    <col min="8204" max="8204" width="10.28515625" style="121" customWidth="1"/>
    <col min="8205" max="8205" width="10.28515625" style="121" bestFit="1" customWidth="1"/>
    <col min="8206" max="8448" width="9.140625" style="121"/>
    <col min="8449" max="8449" width="14.28515625" style="121" customWidth="1"/>
    <col min="8450" max="8450" width="16.42578125" style="121" customWidth="1"/>
    <col min="8451" max="8451" width="8.5703125" style="121" customWidth="1"/>
    <col min="8452" max="8452" width="19" style="121" customWidth="1"/>
    <col min="8453" max="8453" width="17" style="121" customWidth="1"/>
    <col min="8454" max="8454" width="23.5703125" style="121" customWidth="1"/>
    <col min="8455" max="8455" width="16.28515625" style="121" bestFit="1" customWidth="1"/>
    <col min="8456" max="8456" width="21.7109375" style="121" customWidth="1"/>
    <col min="8457" max="8457" width="13.42578125" style="121" customWidth="1"/>
    <col min="8458" max="8458" width="15.5703125" style="121" customWidth="1"/>
    <col min="8459" max="8459" width="13.42578125" style="121" bestFit="1" customWidth="1"/>
    <col min="8460" max="8460" width="10.28515625" style="121" customWidth="1"/>
    <col min="8461" max="8461" width="10.28515625" style="121" bestFit="1" customWidth="1"/>
    <col min="8462" max="8704" width="9.140625" style="121"/>
    <col min="8705" max="8705" width="14.28515625" style="121" customWidth="1"/>
    <col min="8706" max="8706" width="16.42578125" style="121" customWidth="1"/>
    <col min="8707" max="8707" width="8.5703125" style="121" customWidth="1"/>
    <col min="8708" max="8708" width="19" style="121" customWidth="1"/>
    <col min="8709" max="8709" width="17" style="121" customWidth="1"/>
    <col min="8710" max="8710" width="23.5703125" style="121" customWidth="1"/>
    <col min="8711" max="8711" width="16.28515625" style="121" bestFit="1" customWidth="1"/>
    <col min="8712" max="8712" width="21.7109375" style="121" customWidth="1"/>
    <col min="8713" max="8713" width="13.42578125" style="121" customWidth="1"/>
    <col min="8714" max="8714" width="15.5703125" style="121" customWidth="1"/>
    <col min="8715" max="8715" width="13.42578125" style="121" bestFit="1" customWidth="1"/>
    <col min="8716" max="8716" width="10.28515625" style="121" customWidth="1"/>
    <col min="8717" max="8717" width="10.28515625" style="121" bestFit="1" customWidth="1"/>
    <col min="8718" max="8960" width="9.140625" style="121"/>
    <col min="8961" max="8961" width="14.28515625" style="121" customWidth="1"/>
    <col min="8962" max="8962" width="16.42578125" style="121" customWidth="1"/>
    <col min="8963" max="8963" width="8.5703125" style="121" customWidth="1"/>
    <col min="8964" max="8964" width="19" style="121" customWidth="1"/>
    <col min="8965" max="8965" width="17" style="121" customWidth="1"/>
    <col min="8966" max="8966" width="23.5703125" style="121" customWidth="1"/>
    <col min="8967" max="8967" width="16.28515625" style="121" bestFit="1" customWidth="1"/>
    <col min="8968" max="8968" width="21.7109375" style="121" customWidth="1"/>
    <col min="8969" max="8969" width="13.42578125" style="121" customWidth="1"/>
    <col min="8970" max="8970" width="15.5703125" style="121" customWidth="1"/>
    <col min="8971" max="8971" width="13.42578125" style="121" bestFit="1" customWidth="1"/>
    <col min="8972" max="8972" width="10.28515625" style="121" customWidth="1"/>
    <col min="8973" max="8973" width="10.28515625" style="121" bestFit="1" customWidth="1"/>
    <col min="8974" max="9216" width="9.140625" style="121"/>
    <col min="9217" max="9217" width="14.28515625" style="121" customWidth="1"/>
    <col min="9218" max="9218" width="16.42578125" style="121" customWidth="1"/>
    <col min="9219" max="9219" width="8.5703125" style="121" customWidth="1"/>
    <col min="9220" max="9220" width="19" style="121" customWidth="1"/>
    <col min="9221" max="9221" width="17" style="121" customWidth="1"/>
    <col min="9222" max="9222" width="23.5703125" style="121" customWidth="1"/>
    <col min="9223" max="9223" width="16.28515625" style="121" bestFit="1" customWidth="1"/>
    <col min="9224" max="9224" width="21.7109375" style="121" customWidth="1"/>
    <col min="9225" max="9225" width="13.42578125" style="121" customWidth="1"/>
    <col min="9226" max="9226" width="15.5703125" style="121" customWidth="1"/>
    <col min="9227" max="9227" width="13.42578125" style="121" bestFit="1" customWidth="1"/>
    <col min="9228" max="9228" width="10.28515625" style="121" customWidth="1"/>
    <col min="9229" max="9229" width="10.28515625" style="121" bestFit="1" customWidth="1"/>
    <col min="9230" max="9472" width="9.140625" style="121"/>
    <col min="9473" max="9473" width="14.28515625" style="121" customWidth="1"/>
    <col min="9474" max="9474" width="16.42578125" style="121" customWidth="1"/>
    <col min="9475" max="9475" width="8.5703125" style="121" customWidth="1"/>
    <col min="9476" max="9476" width="19" style="121" customWidth="1"/>
    <col min="9477" max="9477" width="17" style="121" customWidth="1"/>
    <col min="9478" max="9478" width="23.5703125" style="121" customWidth="1"/>
    <col min="9479" max="9479" width="16.28515625" style="121" bestFit="1" customWidth="1"/>
    <col min="9480" max="9480" width="21.7109375" style="121" customWidth="1"/>
    <col min="9481" max="9481" width="13.42578125" style="121" customWidth="1"/>
    <col min="9482" max="9482" width="15.5703125" style="121" customWidth="1"/>
    <col min="9483" max="9483" width="13.42578125" style="121" bestFit="1" customWidth="1"/>
    <col min="9484" max="9484" width="10.28515625" style="121" customWidth="1"/>
    <col min="9485" max="9485" width="10.28515625" style="121" bestFit="1" customWidth="1"/>
    <col min="9486" max="9728" width="9.140625" style="121"/>
    <col min="9729" max="9729" width="14.28515625" style="121" customWidth="1"/>
    <col min="9730" max="9730" width="16.42578125" style="121" customWidth="1"/>
    <col min="9731" max="9731" width="8.5703125" style="121" customWidth="1"/>
    <col min="9732" max="9732" width="19" style="121" customWidth="1"/>
    <col min="9733" max="9733" width="17" style="121" customWidth="1"/>
    <col min="9734" max="9734" width="23.5703125" style="121" customWidth="1"/>
    <col min="9735" max="9735" width="16.28515625" style="121" bestFit="1" customWidth="1"/>
    <col min="9736" max="9736" width="21.7109375" style="121" customWidth="1"/>
    <col min="9737" max="9737" width="13.42578125" style="121" customWidth="1"/>
    <col min="9738" max="9738" width="15.5703125" style="121" customWidth="1"/>
    <col min="9739" max="9739" width="13.42578125" style="121" bestFit="1" customWidth="1"/>
    <col min="9740" max="9740" width="10.28515625" style="121" customWidth="1"/>
    <col min="9741" max="9741" width="10.28515625" style="121" bestFit="1" customWidth="1"/>
    <col min="9742" max="9984" width="9.140625" style="121"/>
    <col min="9985" max="9985" width="14.28515625" style="121" customWidth="1"/>
    <col min="9986" max="9986" width="16.42578125" style="121" customWidth="1"/>
    <col min="9987" max="9987" width="8.5703125" style="121" customWidth="1"/>
    <col min="9988" max="9988" width="19" style="121" customWidth="1"/>
    <col min="9989" max="9989" width="17" style="121" customWidth="1"/>
    <col min="9990" max="9990" width="23.5703125" style="121" customWidth="1"/>
    <col min="9991" max="9991" width="16.28515625" style="121" bestFit="1" customWidth="1"/>
    <col min="9992" max="9992" width="21.7109375" style="121" customWidth="1"/>
    <col min="9993" max="9993" width="13.42578125" style="121" customWidth="1"/>
    <col min="9994" max="9994" width="15.5703125" style="121" customWidth="1"/>
    <col min="9995" max="9995" width="13.42578125" style="121" bestFit="1" customWidth="1"/>
    <col min="9996" max="9996" width="10.28515625" style="121" customWidth="1"/>
    <col min="9997" max="9997" width="10.28515625" style="121" bestFit="1" customWidth="1"/>
    <col min="9998" max="10240" width="9.140625" style="121"/>
    <col min="10241" max="10241" width="14.28515625" style="121" customWidth="1"/>
    <col min="10242" max="10242" width="16.42578125" style="121" customWidth="1"/>
    <col min="10243" max="10243" width="8.5703125" style="121" customWidth="1"/>
    <col min="10244" max="10244" width="19" style="121" customWidth="1"/>
    <col min="10245" max="10245" width="17" style="121" customWidth="1"/>
    <col min="10246" max="10246" width="23.5703125" style="121" customWidth="1"/>
    <col min="10247" max="10247" width="16.28515625" style="121" bestFit="1" customWidth="1"/>
    <col min="10248" max="10248" width="21.7109375" style="121" customWidth="1"/>
    <col min="10249" max="10249" width="13.42578125" style="121" customWidth="1"/>
    <col min="10250" max="10250" width="15.5703125" style="121" customWidth="1"/>
    <col min="10251" max="10251" width="13.42578125" style="121" bestFit="1" customWidth="1"/>
    <col min="10252" max="10252" width="10.28515625" style="121" customWidth="1"/>
    <col min="10253" max="10253" width="10.28515625" style="121" bestFit="1" customWidth="1"/>
    <col min="10254" max="10496" width="9.140625" style="121"/>
    <col min="10497" max="10497" width="14.28515625" style="121" customWidth="1"/>
    <col min="10498" max="10498" width="16.42578125" style="121" customWidth="1"/>
    <col min="10499" max="10499" width="8.5703125" style="121" customWidth="1"/>
    <col min="10500" max="10500" width="19" style="121" customWidth="1"/>
    <col min="10501" max="10501" width="17" style="121" customWidth="1"/>
    <col min="10502" max="10502" width="23.5703125" style="121" customWidth="1"/>
    <col min="10503" max="10503" width="16.28515625" style="121" bestFit="1" customWidth="1"/>
    <col min="10504" max="10504" width="21.7109375" style="121" customWidth="1"/>
    <col min="10505" max="10505" width="13.42578125" style="121" customWidth="1"/>
    <col min="10506" max="10506" width="15.5703125" style="121" customWidth="1"/>
    <col min="10507" max="10507" width="13.42578125" style="121" bestFit="1" customWidth="1"/>
    <col min="10508" max="10508" width="10.28515625" style="121" customWidth="1"/>
    <col min="10509" max="10509" width="10.28515625" style="121" bestFit="1" customWidth="1"/>
    <col min="10510" max="10752" width="9.140625" style="121"/>
    <col min="10753" max="10753" width="14.28515625" style="121" customWidth="1"/>
    <col min="10754" max="10754" width="16.42578125" style="121" customWidth="1"/>
    <col min="10755" max="10755" width="8.5703125" style="121" customWidth="1"/>
    <col min="10756" max="10756" width="19" style="121" customWidth="1"/>
    <col min="10757" max="10757" width="17" style="121" customWidth="1"/>
    <col min="10758" max="10758" width="23.5703125" style="121" customWidth="1"/>
    <col min="10759" max="10759" width="16.28515625" style="121" bestFit="1" customWidth="1"/>
    <col min="10760" max="10760" width="21.7109375" style="121" customWidth="1"/>
    <col min="10761" max="10761" width="13.42578125" style="121" customWidth="1"/>
    <col min="10762" max="10762" width="15.5703125" style="121" customWidth="1"/>
    <col min="10763" max="10763" width="13.42578125" style="121" bestFit="1" customWidth="1"/>
    <col min="10764" max="10764" width="10.28515625" style="121" customWidth="1"/>
    <col min="10765" max="10765" width="10.28515625" style="121" bestFit="1" customWidth="1"/>
    <col min="10766" max="11008" width="9.140625" style="121"/>
    <col min="11009" max="11009" width="14.28515625" style="121" customWidth="1"/>
    <col min="11010" max="11010" width="16.42578125" style="121" customWidth="1"/>
    <col min="11011" max="11011" width="8.5703125" style="121" customWidth="1"/>
    <col min="11012" max="11012" width="19" style="121" customWidth="1"/>
    <col min="11013" max="11013" width="17" style="121" customWidth="1"/>
    <col min="11014" max="11014" width="23.5703125" style="121" customWidth="1"/>
    <col min="11015" max="11015" width="16.28515625" style="121" bestFit="1" customWidth="1"/>
    <col min="11016" max="11016" width="21.7109375" style="121" customWidth="1"/>
    <col min="11017" max="11017" width="13.42578125" style="121" customWidth="1"/>
    <col min="11018" max="11018" width="15.5703125" style="121" customWidth="1"/>
    <col min="11019" max="11019" width="13.42578125" style="121" bestFit="1" customWidth="1"/>
    <col min="11020" max="11020" width="10.28515625" style="121" customWidth="1"/>
    <col min="11021" max="11021" width="10.28515625" style="121" bestFit="1" customWidth="1"/>
    <col min="11022" max="11264" width="9.140625" style="121"/>
    <col min="11265" max="11265" width="14.28515625" style="121" customWidth="1"/>
    <col min="11266" max="11266" width="16.42578125" style="121" customWidth="1"/>
    <col min="11267" max="11267" width="8.5703125" style="121" customWidth="1"/>
    <col min="11268" max="11268" width="19" style="121" customWidth="1"/>
    <col min="11269" max="11269" width="17" style="121" customWidth="1"/>
    <col min="11270" max="11270" width="23.5703125" style="121" customWidth="1"/>
    <col min="11271" max="11271" width="16.28515625" style="121" bestFit="1" customWidth="1"/>
    <col min="11272" max="11272" width="21.7109375" style="121" customWidth="1"/>
    <col min="11273" max="11273" width="13.42578125" style="121" customWidth="1"/>
    <col min="11274" max="11274" width="15.5703125" style="121" customWidth="1"/>
    <col min="11275" max="11275" width="13.42578125" style="121" bestFit="1" customWidth="1"/>
    <col min="11276" max="11276" width="10.28515625" style="121" customWidth="1"/>
    <col min="11277" max="11277" width="10.28515625" style="121" bestFit="1" customWidth="1"/>
    <col min="11278" max="11520" width="9.140625" style="121"/>
    <col min="11521" max="11521" width="14.28515625" style="121" customWidth="1"/>
    <col min="11522" max="11522" width="16.42578125" style="121" customWidth="1"/>
    <col min="11523" max="11523" width="8.5703125" style="121" customWidth="1"/>
    <col min="11524" max="11524" width="19" style="121" customWidth="1"/>
    <col min="11525" max="11525" width="17" style="121" customWidth="1"/>
    <col min="11526" max="11526" width="23.5703125" style="121" customWidth="1"/>
    <col min="11527" max="11527" width="16.28515625" style="121" bestFit="1" customWidth="1"/>
    <col min="11528" max="11528" width="21.7109375" style="121" customWidth="1"/>
    <col min="11529" max="11529" width="13.42578125" style="121" customWidth="1"/>
    <col min="11530" max="11530" width="15.5703125" style="121" customWidth="1"/>
    <col min="11531" max="11531" width="13.42578125" style="121" bestFit="1" customWidth="1"/>
    <col min="11532" max="11532" width="10.28515625" style="121" customWidth="1"/>
    <col min="11533" max="11533" width="10.28515625" style="121" bestFit="1" customWidth="1"/>
    <col min="11534" max="11776" width="9.140625" style="121"/>
    <col min="11777" max="11777" width="14.28515625" style="121" customWidth="1"/>
    <col min="11778" max="11778" width="16.42578125" style="121" customWidth="1"/>
    <col min="11779" max="11779" width="8.5703125" style="121" customWidth="1"/>
    <col min="11780" max="11780" width="19" style="121" customWidth="1"/>
    <col min="11781" max="11781" width="17" style="121" customWidth="1"/>
    <col min="11782" max="11782" width="23.5703125" style="121" customWidth="1"/>
    <col min="11783" max="11783" width="16.28515625" style="121" bestFit="1" customWidth="1"/>
    <col min="11784" max="11784" width="21.7109375" style="121" customWidth="1"/>
    <col min="11785" max="11785" width="13.42578125" style="121" customWidth="1"/>
    <col min="11786" max="11786" width="15.5703125" style="121" customWidth="1"/>
    <col min="11787" max="11787" width="13.42578125" style="121" bestFit="1" customWidth="1"/>
    <col min="11788" max="11788" width="10.28515625" style="121" customWidth="1"/>
    <col min="11789" max="11789" width="10.28515625" style="121" bestFit="1" customWidth="1"/>
    <col min="11790" max="12032" width="9.140625" style="121"/>
    <col min="12033" max="12033" width="14.28515625" style="121" customWidth="1"/>
    <col min="12034" max="12034" width="16.42578125" style="121" customWidth="1"/>
    <col min="12035" max="12035" width="8.5703125" style="121" customWidth="1"/>
    <col min="12036" max="12036" width="19" style="121" customWidth="1"/>
    <col min="12037" max="12037" width="17" style="121" customWidth="1"/>
    <col min="12038" max="12038" width="23.5703125" style="121" customWidth="1"/>
    <col min="12039" max="12039" width="16.28515625" style="121" bestFit="1" customWidth="1"/>
    <col min="12040" max="12040" width="21.7109375" style="121" customWidth="1"/>
    <col min="12041" max="12041" width="13.42578125" style="121" customWidth="1"/>
    <col min="12042" max="12042" width="15.5703125" style="121" customWidth="1"/>
    <col min="12043" max="12043" width="13.42578125" style="121" bestFit="1" customWidth="1"/>
    <col min="12044" max="12044" width="10.28515625" style="121" customWidth="1"/>
    <col min="12045" max="12045" width="10.28515625" style="121" bestFit="1" customWidth="1"/>
    <col min="12046" max="12288" width="9.140625" style="121"/>
    <col min="12289" max="12289" width="14.28515625" style="121" customWidth="1"/>
    <col min="12290" max="12290" width="16.42578125" style="121" customWidth="1"/>
    <col min="12291" max="12291" width="8.5703125" style="121" customWidth="1"/>
    <col min="12292" max="12292" width="19" style="121" customWidth="1"/>
    <col min="12293" max="12293" width="17" style="121" customWidth="1"/>
    <col min="12294" max="12294" width="23.5703125" style="121" customWidth="1"/>
    <col min="12295" max="12295" width="16.28515625" style="121" bestFit="1" customWidth="1"/>
    <col min="12296" max="12296" width="21.7109375" style="121" customWidth="1"/>
    <col min="12297" max="12297" width="13.42578125" style="121" customWidth="1"/>
    <col min="12298" max="12298" width="15.5703125" style="121" customWidth="1"/>
    <col min="12299" max="12299" width="13.42578125" style="121" bestFit="1" customWidth="1"/>
    <col min="12300" max="12300" width="10.28515625" style="121" customWidth="1"/>
    <col min="12301" max="12301" width="10.28515625" style="121" bestFit="1" customWidth="1"/>
    <col min="12302" max="12544" width="9.140625" style="121"/>
    <col min="12545" max="12545" width="14.28515625" style="121" customWidth="1"/>
    <col min="12546" max="12546" width="16.42578125" style="121" customWidth="1"/>
    <col min="12547" max="12547" width="8.5703125" style="121" customWidth="1"/>
    <col min="12548" max="12548" width="19" style="121" customWidth="1"/>
    <col min="12549" max="12549" width="17" style="121" customWidth="1"/>
    <col min="12550" max="12550" width="23.5703125" style="121" customWidth="1"/>
    <col min="12551" max="12551" width="16.28515625" style="121" bestFit="1" customWidth="1"/>
    <col min="12552" max="12552" width="21.7109375" style="121" customWidth="1"/>
    <col min="12553" max="12553" width="13.42578125" style="121" customWidth="1"/>
    <col min="12554" max="12554" width="15.5703125" style="121" customWidth="1"/>
    <col min="12555" max="12555" width="13.42578125" style="121" bestFit="1" customWidth="1"/>
    <col min="12556" max="12556" width="10.28515625" style="121" customWidth="1"/>
    <col min="12557" max="12557" width="10.28515625" style="121" bestFit="1" customWidth="1"/>
    <col min="12558" max="12800" width="9.140625" style="121"/>
    <col min="12801" max="12801" width="14.28515625" style="121" customWidth="1"/>
    <col min="12802" max="12802" width="16.42578125" style="121" customWidth="1"/>
    <col min="12803" max="12803" width="8.5703125" style="121" customWidth="1"/>
    <col min="12804" max="12804" width="19" style="121" customWidth="1"/>
    <col min="12805" max="12805" width="17" style="121" customWidth="1"/>
    <col min="12806" max="12806" width="23.5703125" style="121" customWidth="1"/>
    <col min="12807" max="12807" width="16.28515625" style="121" bestFit="1" customWidth="1"/>
    <col min="12808" max="12808" width="21.7109375" style="121" customWidth="1"/>
    <col min="12809" max="12809" width="13.42578125" style="121" customWidth="1"/>
    <col min="12810" max="12810" width="15.5703125" style="121" customWidth="1"/>
    <col min="12811" max="12811" width="13.42578125" style="121" bestFit="1" customWidth="1"/>
    <col min="12812" max="12812" width="10.28515625" style="121" customWidth="1"/>
    <col min="12813" max="12813" width="10.28515625" style="121" bestFit="1" customWidth="1"/>
    <col min="12814" max="13056" width="9.140625" style="121"/>
    <col min="13057" max="13057" width="14.28515625" style="121" customWidth="1"/>
    <col min="13058" max="13058" width="16.42578125" style="121" customWidth="1"/>
    <col min="13059" max="13059" width="8.5703125" style="121" customWidth="1"/>
    <col min="13060" max="13060" width="19" style="121" customWidth="1"/>
    <col min="13061" max="13061" width="17" style="121" customWidth="1"/>
    <col min="13062" max="13062" width="23.5703125" style="121" customWidth="1"/>
    <col min="13063" max="13063" width="16.28515625" style="121" bestFit="1" customWidth="1"/>
    <col min="13064" max="13064" width="21.7109375" style="121" customWidth="1"/>
    <col min="13065" max="13065" width="13.42578125" style="121" customWidth="1"/>
    <col min="13066" max="13066" width="15.5703125" style="121" customWidth="1"/>
    <col min="13067" max="13067" width="13.42578125" style="121" bestFit="1" customWidth="1"/>
    <col min="13068" max="13068" width="10.28515625" style="121" customWidth="1"/>
    <col min="13069" max="13069" width="10.28515625" style="121" bestFit="1" customWidth="1"/>
    <col min="13070" max="13312" width="9.140625" style="121"/>
    <col min="13313" max="13313" width="14.28515625" style="121" customWidth="1"/>
    <col min="13314" max="13314" width="16.42578125" style="121" customWidth="1"/>
    <col min="13315" max="13315" width="8.5703125" style="121" customWidth="1"/>
    <col min="13316" max="13316" width="19" style="121" customWidth="1"/>
    <col min="13317" max="13317" width="17" style="121" customWidth="1"/>
    <col min="13318" max="13318" width="23.5703125" style="121" customWidth="1"/>
    <col min="13319" max="13319" width="16.28515625" style="121" bestFit="1" customWidth="1"/>
    <col min="13320" max="13320" width="21.7109375" style="121" customWidth="1"/>
    <col min="13321" max="13321" width="13.42578125" style="121" customWidth="1"/>
    <col min="13322" max="13322" width="15.5703125" style="121" customWidth="1"/>
    <col min="13323" max="13323" width="13.42578125" style="121" bestFit="1" customWidth="1"/>
    <col min="13324" max="13324" width="10.28515625" style="121" customWidth="1"/>
    <col min="13325" max="13325" width="10.28515625" style="121" bestFit="1" customWidth="1"/>
    <col min="13326" max="13568" width="9.140625" style="121"/>
    <col min="13569" max="13569" width="14.28515625" style="121" customWidth="1"/>
    <col min="13570" max="13570" width="16.42578125" style="121" customWidth="1"/>
    <col min="13571" max="13571" width="8.5703125" style="121" customWidth="1"/>
    <col min="13572" max="13572" width="19" style="121" customWidth="1"/>
    <col min="13573" max="13573" width="17" style="121" customWidth="1"/>
    <col min="13574" max="13574" width="23.5703125" style="121" customWidth="1"/>
    <col min="13575" max="13575" width="16.28515625" style="121" bestFit="1" customWidth="1"/>
    <col min="13576" max="13576" width="21.7109375" style="121" customWidth="1"/>
    <col min="13577" max="13577" width="13.42578125" style="121" customWidth="1"/>
    <col min="13578" max="13578" width="15.5703125" style="121" customWidth="1"/>
    <col min="13579" max="13579" width="13.42578125" style="121" bestFit="1" customWidth="1"/>
    <col min="13580" max="13580" width="10.28515625" style="121" customWidth="1"/>
    <col min="13581" max="13581" width="10.28515625" style="121" bestFit="1" customWidth="1"/>
    <col min="13582" max="13824" width="9.140625" style="121"/>
    <col min="13825" max="13825" width="14.28515625" style="121" customWidth="1"/>
    <col min="13826" max="13826" width="16.42578125" style="121" customWidth="1"/>
    <col min="13827" max="13827" width="8.5703125" style="121" customWidth="1"/>
    <col min="13828" max="13828" width="19" style="121" customWidth="1"/>
    <col min="13829" max="13829" width="17" style="121" customWidth="1"/>
    <col min="13830" max="13830" width="23.5703125" style="121" customWidth="1"/>
    <col min="13831" max="13831" width="16.28515625" style="121" bestFit="1" customWidth="1"/>
    <col min="13832" max="13832" width="21.7109375" style="121" customWidth="1"/>
    <col min="13833" max="13833" width="13.42578125" style="121" customWidth="1"/>
    <col min="13834" max="13834" width="15.5703125" style="121" customWidth="1"/>
    <col min="13835" max="13835" width="13.42578125" style="121" bestFit="1" customWidth="1"/>
    <col min="13836" max="13836" width="10.28515625" style="121" customWidth="1"/>
    <col min="13837" max="13837" width="10.28515625" style="121" bestFit="1" customWidth="1"/>
    <col min="13838" max="14080" width="9.140625" style="121"/>
    <col min="14081" max="14081" width="14.28515625" style="121" customWidth="1"/>
    <col min="14082" max="14082" width="16.42578125" style="121" customWidth="1"/>
    <col min="14083" max="14083" width="8.5703125" style="121" customWidth="1"/>
    <col min="14084" max="14084" width="19" style="121" customWidth="1"/>
    <col min="14085" max="14085" width="17" style="121" customWidth="1"/>
    <col min="14086" max="14086" width="23.5703125" style="121" customWidth="1"/>
    <col min="14087" max="14087" width="16.28515625" style="121" bestFit="1" customWidth="1"/>
    <col min="14088" max="14088" width="21.7109375" style="121" customWidth="1"/>
    <col min="14089" max="14089" width="13.42578125" style="121" customWidth="1"/>
    <col min="14090" max="14090" width="15.5703125" style="121" customWidth="1"/>
    <col min="14091" max="14091" width="13.42578125" style="121" bestFit="1" customWidth="1"/>
    <col min="14092" max="14092" width="10.28515625" style="121" customWidth="1"/>
    <col min="14093" max="14093" width="10.28515625" style="121" bestFit="1" customWidth="1"/>
    <col min="14094" max="14336" width="9.140625" style="121"/>
    <col min="14337" max="14337" width="14.28515625" style="121" customWidth="1"/>
    <col min="14338" max="14338" width="16.42578125" style="121" customWidth="1"/>
    <col min="14339" max="14339" width="8.5703125" style="121" customWidth="1"/>
    <col min="14340" max="14340" width="19" style="121" customWidth="1"/>
    <col min="14341" max="14341" width="17" style="121" customWidth="1"/>
    <col min="14342" max="14342" width="23.5703125" style="121" customWidth="1"/>
    <col min="14343" max="14343" width="16.28515625" style="121" bestFit="1" customWidth="1"/>
    <col min="14344" max="14344" width="21.7109375" style="121" customWidth="1"/>
    <col min="14345" max="14345" width="13.42578125" style="121" customWidth="1"/>
    <col min="14346" max="14346" width="15.5703125" style="121" customWidth="1"/>
    <col min="14347" max="14347" width="13.42578125" style="121" bestFit="1" customWidth="1"/>
    <col min="14348" max="14348" width="10.28515625" style="121" customWidth="1"/>
    <col min="14349" max="14349" width="10.28515625" style="121" bestFit="1" customWidth="1"/>
    <col min="14350" max="14592" width="9.140625" style="121"/>
    <col min="14593" max="14593" width="14.28515625" style="121" customWidth="1"/>
    <col min="14594" max="14594" width="16.42578125" style="121" customWidth="1"/>
    <col min="14595" max="14595" width="8.5703125" style="121" customWidth="1"/>
    <col min="14596" max="14596" width="19" style="121" customWidth="1"/>
    <col min="14597" max="14597" width="17" style="121" customWidth="1"/>
    <col min="14598" max="14598" width="23.5703125" style="121" customWidth="1"/>
    <col min="14599" max="14599" width="16.28515625" style="121" bestFit="1" customWidth="1"/>
    <col min="14600" max="14600" width="21.7109375" style="121" customWidth="1"/>
    <col min="14601" max="14601" width="13.42578125" style="121" customWidth="1"/>
    <col min="14602" max="14602" width="15.5703125" style="121" customWidth="1"/>
    <col min="14603" max="14603" width="13.42578125" style="121" bestFit="1" customWidth="1"/>
    <col min="14604" max="14604" width="10.28515625" style="121" customWidth="1"/>
    <col min="14605" max="14605" width="10.28515625" style="121" bestFit="1" customWidth="1"/>
    <col min="14606" max="14848" width="9.140625" style="121"/>
    <col min="14849" max="14849" width="14.28515625" style="121" customWidth="1"/>
    <col min="14850" max="14850" width="16.42578125" style="121" customWidth="1"/>
    <col min="14851" max="14851" width="8.5703125" style="121" customWidth="1"/>
    <col min="14852" max="14852" width="19" style="121" customWidth="1"/>
    <col min="14853" max="14853" width="17" style="121" customWidth="1"/>
    <col min="14854" max="14854" width="23.5703125" style="121" customWidth="1"/>
    <col min="14855" max="14855" width="16.28515625" style="121" bestFit="1" customWidth="1"/>
    <col min="14856" max="14856" width="21.7109375" style="121" customWidth="1"/>
    <col min="14857" max="14857" width="13.42578125" style="121" customWidth="1"/>
    <col min="14858" max="14858" width="15.5703125" style="121" customWidth="1"/>
    <col min="14859" max="14859" width="13.42578125" style="121" bestFit="1" customWidth="1"/>
    <col min="14860" max="14860" width="10.28515625" style="121" customWidth="1"/>
    <col min="14861" max="14861" width="10.28515625" style="121" bestFit="1" customWidth="1"/>
    <col min="14862" max="15104" width="9.140625" style="121"/>
    <col min="15105" max="15105" width="14.28515625" style="121" customWidth="1"/>
    <col min="15106" max="15106" width="16.42578125" style="121" customWidth="1"/>
    <col min="15107" max="15107" width="8.5703125" style="121" customWidth="1"/>
    <col min="15108" max="15108" width="19" style="121" customWidth="1"/>
    <col min="15109" max="15109" width="17" style="121" customWidth="1"/>
    <col min="15110" max="15110" width="23.5703125" style="121" customWidth="1"/>
    <col min="15111" max="15111" width="16.28515625" style="121" bestFit="1" customWidth="1"/>
    <col min="15112" max="15112" width="21.7109375" style="121" customWidth="1"/>
    <col min="15113" max="15113" width="13.42578125" style="121" customWidth="1"/>
    <col min="15114" max="15114" width="15.5703125" style="121" customWidth="1"/>
    <col min="15115" max="15115" width="13.42578125" style="121" bestFit="1" customWidth="1"/>
    <col min="15116" max="15116" width="10.28515625" style="121" customWidth="1"/>
    <col min="15117" max="15117" width="10.28515625" style="121" bestFit="1" customWidth="1"/>
    <col min="15118" max="15360" width="9.140625" style="121"/>
    <col min="15361" max="15361" width="14.28515625" style="121" customWidth="1"/>
    <col min="15362" max="15362" width="16.42578125" style="121" customWidth="1"/>
    <col min="15363" max="15363" width="8.5703125" style="121" customWidth="1"/>
    <col min="15364" max="15364" width="19" style="121" customWidth="1"/>
    <col min="15365" max="15365" width="17" style="121" customWidth="1"/>
    <col min="15366" max="15366" width="23.5703125" style="121" customWidth="1"/>
    <col min="15367" max="15367" width="16.28515625" style="121" bestFit="1" customWidth="1"/>
    <col min="15368" max="15368" width="21.7109375" style="121" customWidth="1"/>
    <col min="15369" max="15369" width="13.42578125" style="121" customWidth="1"/>
    <col min="15370" max="15370" width="15.5703125" style="121" customWidth="1"/>
    <col min="15371" max="15371" width="13.42578125" style="121" bestFit="1" customWidth="1"/>
    <col min="15372" max="15372" width="10.28515625" style="121" customWidth="1"/>
    <col min="15373" max="15373" width="10.28515625" style="121" bestFit="1" customWidth="1"/>
    <col min="15374" max="15616" width="9.140625" style="121"/>
    <col min="15617" max="15617" width="14.28515625" style="121" customWidth="1"/>
    <col min="15618" max="15618" width="16.42578125" style="121" customWidth="1"/>
    <col min="15619" max="15619" width="8.5703125" style="121" customWidth="1"/>
    <col min="15620" max="15620" width="19" style="121" customWidth="1"/>
    <col min="15621" max="15621" width="17" style="121" customWidth="1"/>
    <col min="15622" max="15622" width="23.5703125" style="121" customWidth="1"/>
    <col min="15623" max="15623" width="16.28515625" style="121" bestFit="1" customWidth="1"/>
    <col min="15624" max="15624" width="21.7109375" style="121" customWidth="1"/>
    <col min="15625" max="15625" width="13.42578125" style="121" customWidth="1"/>
    <col min="15626" max="15626" width="15.5703125" style="121" customWidth="1"/>
    <col min="15627" max="15627" width="13.42578125" style="121" bestFit="1" customWidth="1"/>
    <col min="15628" max="15628" width="10.28515625" style="121" customWidth="1"/>
    <col min="15629" max="15629" width="10.28515625" style="121" bestFit="1" customWidth="1"/>
    <col min="15630" max="15872" width="9.140625" style="121"/>
    <col min="15873" max="15873" width="14.28515625" style="121" customWidth="1"/>
    <col min="15874" max="15874" width="16.42578125" style="121" customWidth="1"/>
    <col min="15875" max="15875" width="8.5703125" style="121" customWidth="1"/>
    <col min="15876" max="15876" width="19" style="121" customWidth="1"/>
    <col min="15877" max="15877" width="17" style="121" customWidth="1"/>
    <col min="15878" max="15878" width="23.5703125" style="121" customWidth="1"/>
    <col min="15879" max="15879" width="16.28515625" style="121" bestFit="1" customWidth="1"/>
    <col min="15880" max="15880" width="21.7109375" style="121" customWidth="1"/>
    <col min="15881" max="15881" width="13.42578125" style="121" customWidth="1"/>
    <col min="15882" max="15882" width="15.5703125" style="121" customWidth="1"/>
    <col min="15883" max="15883" width="13.42578125" style="121" bestFit="1" customWidth="1"/>
    <col min="15884" max="15884" width="10.28515625" style="121" customWidth="1"/>
    <col min="15885" max="15885" width="10.28515625" style="121" bestFit="1" customWidth="1"/>
    <col min="15886" max="16128" width="9.140625" style="121"/>
    <col min="16129" max="16129" width="14.28515625" style="121" customWidth="1"/>
    <col min="16130" max="16130" width="16.42578125" style="121" customWidth="1"/>
    <col min="16131" max="16131" width="8.5703125" style="121" customWidth="1"/>
    <col min="16132" max="16132" width="19" style="121" customWidth="1"/>
    <col min="16133" max="16133" width="17" style="121" customWidth="1"/>
    <col min="16134" max="16134" width="23.5703125" style="121" customWidth="1"/>
    <col min="16135" max="16135" width="16.28515625" style="121" bestFit="1" customWidth="1"/>
    <col min="16136" max="16136" width="21.7109375" style="121" customWidth="1"/>
    <col min="16137" max="16137" width="13.42578125" style="121" customWidth="1"/>
    <col min="16138" max="16138" width="15.5703125" style="121" customWidth="1"/>
    <col min="16139" max="16139" width="13.42578125" style="121" bestFit="1" customWidth="1"/>
    <col min="16140" max="16140" width="10.28515625" style="121" customWidth="1"/>
    <col min="16141" max="16141" width="10.28515625" style="121" bestFit="1" customWidth="1"/>
    <col min="16142" max="16384" width="9.140625" style="121"/>
  </cols>
  <sheetData>
    <row r="1" spans="1:20" x14ac:dyDescent="0.25">
      <c r="A1" s="121" t="s">
        <v>150</v>
      </c>
    </row>
    <row r="3" spans="1:20" x14ac:dyDescent="0.25">
      <c r="A3" s="60" t="s">
        <v>0</v>
      </c>
    </row>
    <row r="4" spans="1:20" x14ac:dyDescent="0.25">
      <c r="A4" s="129" t="s">
        <v>186</v>
      </c>
    </row>
    <row r="5" spans="1:20" x14ac:dyDescent="0.25">
      <c r="A5" s="129" t="s">
        <v>187</v>
      </c>
    </row>
    <row r="6" spans="1:20" x14ac:dyDescent="0.25">
      <c r="A6" s="129" t="s">
        <v>177</v>
      </c>
    </row>
    <row r="7" spans="1:20" x14ac:dyDescent="0.25">
      <c r="A7" s="129" t="s">
        <v>188</v>
      </c>
    </row>
    <row r="9" spans="1:20" ht="15.75" customHeight="1" x14ac:dyDescent="0.25">
      <c r="A9" s="6" t="s">
        <v>170</v>
      </c>
      <c r="B9" s="6" t="s">
        <v>171</v>
      </c>
      <c r="C9" s="6" t="s">
        <v>184</v>
      </c>
      <c r="D9" s="6" t="s">
        <v>173</v>
      </c>
      <c r="E9" s="6" t="s">
        <v>174</v>
      </c>
      <c r="F9" s="6" t="s">
        <v>175</v>
      </c>
      <c r="G9" s="6" t="s">
        <v>5</v>
      </c>
      <c r="H9" s="6" t="s">
        <v>176</v>
      </c>
      <c r="I9" s="130"/>
      <c r="J9" s="194" t="s">
        <v>185</v>
      </c>
      <c r="K9" s="195"/>
    </row>
    <row r="10" spans="1:20" x14ac:dyDescent="0.25">
      <c r="A10" s="122">
        <v>11113</v>
      </c>
      <c r="B10" s="77">
        <v>1270</v>
      </c>
      <c r="C10" s="134">
        <f>VLOOKUP(LEFT(A10,2),$J$10:$K$14,2,0)</f>
        <v>0.05</v>
      </c>
      <c r="D10" s="81">
        <f>B10*(1+C10)</f>
        <v>1333.5</v>
      </c>
      <c r="E10" s="134">
        <f>VLOOKUP(B10,$J$17:$K$20,2)</f>
        <v>0.1</v>
      </c>
      <c r="F10" s="81">
        <f>D10*(1-E10)</f>
        <v>1200.1500000000001</v>
      </c>
      <c r="G10" s="124">
        <v>12</v>
      </c>
      <c r="H10" s="81">
        <f>F10*G10</f>
        <v>14401.800000000001</v>
      </c>
      <c r="I10" s="131"/>
      <c r="J10" s="6" t="s">
        <v>178</v>
      </c>
      <c r="K10" s="6" t="s">
        <v>172</v>
      </c>
      <c r="L10" s="132"/>
      <c r="M10" s="133"/>
      <c r="N10" s="133"/>
      <c r="O10" s="133"/>
      <c r="P10" s="133"/>
      <c r="Q10" s="133"/>
      <c r="R10" s="133"/>
      <c r="S10" s="133"/>
      <c r="T10" s="133"/>
    </row>
    <row r="11" spans="1:20" x14ac:dyDescent="0.25">
      <c r="A11" s="123">
        <v>11439</v>
      </c>
      <c r="B11" s="79">
        <v>2910</v>
      </c>
      <c r="C11" s="134">
        <f t="shared" ref="C11:C34" si="0">VLOOKUP(LEFT(A11,2),$J$10:$K$14,2,0)</f>
        <v>0.05</v>
      </c>
      <c r="D11" s="81">
        <f t="shared" ref="D11:D34" si="1">B11*(1+C11)</f>
        <v>3055.5</v>
      </c>
      <c r="E11" s="134">
        <f t="shared" ref="E11:E34" si="2">VLOOKUP(B11,$J$17:$K$20,2)</f>
        <v>0.15</v>
      </c>
      <c r="F11" s="81">
        <f t="shared" ref="F11:F34" si="3">D11*(1-E11)</f>
        <v>2597.1749999999997</v>
      </c>
      <c r="G11" s="125">
        <v>9</v>
      </c>
      <c r="H11" s="81">
        <f t="shared" ref="H11:H34" si="4">F11*G11</f>
        <v>23374.574999999997</v>
      </c>
      <c r="I11" s="131"/>
      <c r="J11" s="128" t="s">
        <v>179</v>
      </c>
      <c r="K11" s="126">
        <v>0.05</v>
      </c>
      <c r="L11" s="132"/>
      <c r="M11" s="133"/>
      <c r="N11" s="133"/>
      <c r="O11" s="133"/>
      <c r="P11" s="133"/>
      <c r="Q11" s="133"/>
      <c r="R11" s="133"/>
      <c r="S11" s="133"/>
      <c r="T11" s="133"/>
    </row>
    <row r="12" spans="1:20" x14ac:dyDescent="0.25">
      <c r="A12" s="122">
        <v>22569</v>
      </c>
      <c r="B12" s="77">
        <v>2670</v>
      </c>
      <c r="C12" s="134">
        <f t="shared" si="0"/>
        <v>0.18</v>
      </c>
      <c r="D12" s="81">
        <f t="shared" si="1"/>
        <v>3150.6</v>
      </c>
      <c r="E12" s="134">
        <f t="shared" si="2"/>
        <v>0.15</v>
      </c>
      <c r="F12" s="81">
        <f t="shared" si="3"/>
        <v>2678.0099999999998</v>
      </c>
      <c r="G12" s="124">
        <v>1</v>
      </c>
      <c r="H12" s="81">
        <f t="shared" si="4"/>
        <v>2678.0099999999998</v>
      </c>
      <c r="J12" s="128" t="s">
        <v>180</v>
      </c>
      <c r="K12" s="126">
        <v>0.27</v>
      </c>
      <c r="L12" s="132"/>
      <c r="M12" s="133"/>
      <c r="N12" s="133"/>
      <c r="O12" s="133"/>
      <c r="P12" s="133"/>
      <c r="Q12" s="133"/>
      <c r="R12" s="133"/>
      <c r="S12" s="133"/>
      <c r="T12" s="133"/>
    </row>
    <row r="13" spans="1:20" x14ac:dyDescent="0.25">
      <c r="A13" s="123">
        <v>12207</v>
      </c>
      <c r="B13" s="79">
        <v>410</v>
      </c>
      <c r="C13" s="134">
        <f t="shared" si="0"/>
        <v>0.27</v>
      </c>
      <c r="D13" s="81">
        <f t="shared" si="1"/>
        <v>520.70000000000005</v>
      </c>
      <c r="E13" s="134">
        <f t="shared" si="2"/>
        <v>0</v>
      </c>
      <c r="F13" s="81">
        <f t="shared" si="3"/>
        <v>520.70000000000005</v>
      </c>
      <c r="G13" s="125">
        <v>11</v>
      </c>
      <c r="H13" s="81">
        <f t="shared" si="4"/>
        <v>5727.7000000000007</v>
      </c>
      <c r="J13" s="128" t="s">
        <v>181</v>
      </c>
      <c r="K13" s="126">
        <v>0.05</v>
      </c>
      <c r="L13" s="131"/>
    </row>
    <row r="14" spans="1:20" x14ac:dyDescent="0.25">
      <c r="A14" s="122">
        <v>22556</v>
      </c>
      <c r="B14" s="77">
        <v>639</v>
      </c>
      <c r="C14" s="134">
        <f t="shared" si="0"/>
        <v>0.18</v>
      </c>
      <c r="D14" s="81">
        <f t="shared" si="1"/>
        <v>754.02</v>
      </c>
      <c r="E14" s="134">
        <f t="shared" si="2"/>
        <v>0.1</v>
      </c>
      <c r="F14" s="81">
        <f t="shared" si="3"/>
        <v>678.61800000000005</v>
      </c>
      <c r="G14" s="124">
        <v>3</v>
      </c>
      <c r="H14" s="81">
        <f t="shared" si="4"/>
        <v>2035.8540000000003</v>
      </c>
      <c r="J14" s="128" t="s">
        <v>182</v>
      </c>
      <c r="K14" s="126">
        <v>0.18</v>
      </c>
      <c r="L14" s="131"/>
    </row>
    <row r="15" spans="1:20" x14ac:dyDescent="0.25">
      <c r="A15" s="123">
        <v>11432</v>
      </c>
      <c r="B15" s="79">
        <v>590</v>
      </c>
      <c r="C15" s="134">
        <f t="shared" si="0"/>
        <v>0.05</v>
      </c>
      <c r="D15" s="81">
        <f t="shared" si="1"/>
        <v>619.5</v>
      </c>
      <c r="E15" s="134">
        <f t="shared" si="2"/>
        <v>0</v>
      </c>
      <c r="F15" s="81">
        <f t="shared" si="3"/>
        <v>619.5</v>
      </c>
      <c r="G15" s="125">
        <v>5</v>
      </c>
      <c r="H15" s="81">
        <f t="shared" si="4"/>
        <v>3097.5</v>
      </c>
      <c r="L15" s="131"/>
    </row>
    <row r="16" spans="1:20" x14ac:dyDescent="0.25">
      <c r="A16" s="122">
        <v>12454</v>
      </c>
      <c r="B16" s="77">
        <v>720</v>
      </c>
      <c r="C16" s="134">
        <f t="shared" si="0"/>
        <v>0.27</v>
      </c>
      <c r="D16" s="81">
        <f t="shared" si="1"/>
        <v>914.4</v>
      </c>
      <c r="E16" s="134">
        <f t="shared" si="2"/>
        <v>0.1</v>
      </c>
      <c r="F16" s="81">
        <f t="shared" si="3"/>
        <v>822.96</v>
      </c>
      <c r="G16" s="124">
        <v>20</v>
      </c>
      <c r="H16" s="81">
        <f t="shared" si="4"/>
        <v>16459.2</v>
      </c>
      <c r="J16" s="194" t="s">
        <v>183</v>
      </c>
      <c r="K16" s="195"/>
      <c r="L16" s="131"/>
    </row>
    <row r="17" spans="1:11" x14ac:dyDescent="0.25">
      <c r="A17" s="123">
        <v>22898</v>
      </c>
      <c r="B17" s="79">
        <v>484</v>
      </c>
      <c r="C17" s="134">
        <f t="shared" si="0"/>
        <v>0.18</v>
      </c>
      <c r="D17" s="81">
        <f t="shared" si="1"/>
        <v>571.12</v>
      </c>
      <c r="E17" s="134">
        <f t="shared" si="2"/>
        <v>0</v>
      </c>
      <c r="F17" s="81">
        <f t="shared" si="3"/>
        <v>571.12</v>
      </c>
      <c r="G17" s="125">
        <v>8</v>
      </c>
      <c r="H17" s="81">
        <f t="shared" si="4"/>
        <v>4568.96</v>
      </c>
      <c r="J17" s="6" t="s">
        <v>173</v>
      </c>
      <c r="K17" s="6" t="s">
        <v>174</v>
      </c>
    </row>
    <row r="18" spans="1:11" x14ac:dyDescent="0.25">
      <c r="A18" s="122">
        <v>12789</v>
      </c>
      <c r="B18" s="77">
        <v>847</v>
      </c>
      <c r="C18" s="134">
        <f t="shared" si="0"/>
        <v>0.27</v>
      </c>
      <c r="D18" s="81">
        <f t="shared" si="1"/>
        <v>1075.69</v>
      </c>
      <c r="E18" s="134">
        <f t="shared" si="2"/>
        <v>0.1</v>
      </c>
      <c r="F18" s="81">
        <f t="shared" si="3"/>
        <v>968.12100000000009</v>
      </c>
      <c r="G18" s="124">
        <v>6</v>
      </c>
      <c r="H18" s="81">
        <f t="shared" si="4"/>
        <v>5808.7260000000006</v>
      </c>
      <c r="J18" s="127">
        <v>0</v>
      </c>
      <c r="K18" s="126">
        <v>0</v>
      </c>
    </row>
    <row r="19" spans="1:11" x14ac:dyDescent="0.25">
      <c r="A19" s="123">
        <v>22956</v>
      </c>
      <c r="B19" s="79">
        <v>456</v>
      </c>
      <c r="C19" s="134">
        <f t="shared" si="0"/>
        <v>0.18</v>
      </c>
      <c r="D19" s="81">
        <f t="shared" si="1"/>
        <v>538.07999999999993</v>
      </c>
      <c r="E19" s="134">
        <f t="shared" si="2"/>
        <v>0</v>
      </c>
      <c r="F19" s="81">
        <f t="shared" si="3"/>
        <v>538.07999999999993</v>
      </c>
      <c r="G19" s="125">
        <v>7</v>
      </c>
      <c r="H19" s="81">
        <f t="shared" si="4"/>
        <v>3766.5599999999995</v>
      </c>
      <c r="J19" s="127">
        <v>600</v>
      </c>
      <c r="K19" s="126">
        <v>0.1</v>
      </c>
    </row>
    <row r="20" spans="1:11" x14ac:dyDescent="0.25">
      <c r="A20" s="122">
        <v>21047</v>
      </c>
      <c r="B20" s="77">
        <v>870</v>
      </c>
      <c r="C20" s="134">
        <f t="shared" si="0"/>
        <v>0.05</v>
      </c>
      <c r="D20" s="81">
        <f t="shared" si="1"/>
        <v>913.5</v>
      </c>
      <c r="E20" s="134">
        <f t="shared" si="2"/>
        <v>0.1</v>
      </c>
      <c r="F20" s="81">
        <f t="shared" si="3"/>
        <v>822.15</v>
      </c>
      <c r="G20" s="124">
        <v>10</v>
      </c>
      <c r="H20" s="81">
        <f t="shared" si="4"/>
        <v>8221.5</v>
      </c>
      <c r="J20" s="127">
        <v>1500</v>
      </c>
      <c r="K20" s="126">
        <v>0.15</v>
      </c>
    </row>
    <row r="21" spans="1:11" x14ac:dyDescent="0.25">
      <c r="A21" s="123">
        <v>21228</v>
      </c>
      <c r="B21" s="79">
        <v>1786</v>
      </c>
      <c r="C21" s="134">
        <f t="shared" si="0"/>
        <v>0.05</v>
      </c>
      <c r="D21" s="81">
        <f t="shared" si="1"/>
        <v>1875.3000000000002</v>
      </c>
      <c r="E21" s="134">
        <f t="shared" si="2"/>
        <v>0.15</v>
      </c>
      <c r="F21" s="81">
        <f t="shared" si="3"/>
        <v>1594.0050000000001</v>
      </c>
      <c r="G21" s="125">
        <v>2</v>
      </c>
      <c r="H21" s="81">
        <f t="shared" si="4"/>
        <v>3188.01</v>
      </c>
    </row>
    <row r="22" spans="1:11" x14ac:dyDescent="0.25">
      <c r="A22" s="122">
        <v>11432</v>
      </c>
      <c r="B22" s="77">
        <v>590</v>
      </c>
      <c r="C22" s="134">
        <f t="shared" si="0"/>
        <v>0.05</v>
      </c>
      <c r="D22" s="81">
        <f t="shared" si="1"/>
        <v>619.5</v>
      </c>
      <c r="E22" s="134">
        <f t="shared" si="2"/>
        <v>0</v>
      </c>
      <c r="F22" s="81">
        <f t="shared" si="3"/>
        <v>619.5</v>
      </c>
      <c r="G22" s="124">
        <v>5</v>
      </c>
      <c r="H22" s="81">
        <f t="shared" si="4"/>
        <v>3097.5</v>
      </c>
    </row>
    <row r="23" spans="1:11" x14ac:dyDescent="0.25">
      <c r="A23" s="123">
        <v>12454</v>
      </c>
      <c r="B23" s="79">
        <v>580</v>
      </c>
      <c r="C23" s="134">
        <f t="shared" si="0"/>
        <v>0.27</v>
      </c>
      <c r="D23" s="81">
        <f t="shared" si="1"/>
        <v>736.6</v>
      </c>
      <c r="E23" s="134">
        <f t="shared" si="2"/>
        <v>0</v>
      </c>
      <c r="F23" s="81">
        <f t="shared" si="3"/>
        <v>736.6</v>
      </c>
      <c r="G23" s="125">
        <v>20</v>
      </c>
      <c r="H23" s="81">
        <f t="shared" si="4"/>
        <v>14732</v>
      </c>
    </row>
    <row r="24" spans="1:11" x14ac:dyDescent="0.25">
      <c r="A24" s="122">
        <v>22126</v>
      </c>
      <c r="B24" s="77">
        <v>1970</v>
      </c>
      <c r="C24" s="134">
        <f t="shared" si="0"/>
        <v>0.18</v>
      </c>
      <c r="D24" s="81">
        <f t="shared" si="1"/>
        <v>2324.6</v>
      </c>
      <c r="E24" s="134">
        <f t="shared" si="2"/>
        <v>0.15</v>
      </c>
      <c r="F24" s="81">
        <f t="shared" si="3"/>
        <v>1975.9099999999999</v>
      </c>
      <c r="G24" s="124">
        <v>8</v>
      </c>
      <c r="H24" s="81">
        <f t="shared" si="4"/>
        <v>15807.279999999999</v>
      </c>
    </row>
    <row r="25" spans="1:11" x14ac:dyDescent="0.25">
      <c r="A25" s="123">
        <v>12789</v>
      </c>
      <c r="B25" s="79">
        <v>347</v>
      </c>
      <c r="C25" s="134">
        <f t="shared" si="0"/>
        <v>0.27</v>
      </c>
      <c r="D25" s="81">
        <f t="shared" si="1"/>
        <v>440.69</v>
      </c>
      <c r="E25" s="134">
        <f t="shared" si="2"/>
        <v>0</v>
      </c>
      <c r="F25" s="81">
        <f t="shared" si="3"/>
        <v>440.69</v>
      </c>
      <c r="G25" s="125">
        <v>6</v>
      </c>
      <c r="H25" s="81">
        <f t="shared" si="4"/>
        <v>2644.14</v>
      </c>
    </row>
    <row r="26" spans="1:11" x14ac:dyDescent="0.25">
      <c r="A26" s="122">
        <v>22956</v>
      </c>
      <c r="B26" s="77">
        <v>456</v>
      </c>
      <c r="C26" s="134">
        <f t="shared" si="0"/>
        <v>0.18</v>
      </c>
      <c r="D26" s="81">
        <f t="shared" si="1"/>
        <v>538.07999999999993</v>
      </c>
      <c r="E26" s="134">
        <f t="shared" si="2"/>
        <v>0</v>
      </c>
      <c r="F26" s="81">
        <f t="shared" si="3"/>
        <v>538.07999999999993</v>
      </c>
      <c r="G26" s="124">
        <v>7</v>
      </c>
      <c r="H26" s="81">
        <f t="shared" si="4"/>
        <v>3766.5599999999995</v>
      </c>
    </row>
    <row r="27" spans="1:11" x14ac:dyDescent="0.25">
      <c r="A27" s="123">
        <v>12789</v>
      </c>
      <c r="B27" s="79">
        <v>1347</v>
      </c>
      <c r="C27" s="134">
        <f t="shared" si="0"/>
        <v>0.27</v>
      </c>
      <c r="D27" s="81">
        <f t="shared" si="1"/>
        <v>1710.69</v>
      </c>
      <c r="E27" s="134">
        <f t="shared" si="2"/>
        <v>0.1</v>
      </c>
      <c r="F27" s="81">
        <f t="shared" si="3"/>
        <v>1539.6210000000001</v>
      </c>
      <c r="G27" s="125">
        <v>6</v>
      </c>
      <c r="H27" s="81">
        <f t="shared" si="4"/>
        <v>9237.7260000000006</v>
      </c>
    </row>
    <row r="28" spans="1:11" x14ac:dyDescent="0.25">
      <c r="A28" s="122">
        <v>22956</v>
      </c>
      <c r="B28" s="77">
        <v>456</v>
      </c>
      <c r="C28" s="134">
        <f t="shared" si="0"/>
        <v>0.18</v>
      </c>
      <c r="D28" s="81">
        <f t="shared" si="1"/>
        <v>538.07999999999993</v>
      </c>
      <c r="E28" s="134">
        <f t="shared" si="2"/>
        <v>0</v>
      </c>
      <c r="F28" s="81">
        <f t="shared" si="3"/>
        <v>538.07999999999993</v>
      </c>
      <c r="G28" s="124">
        <v>7</v>
      </c>
      <c r="H28" s="81">
        <f t="shared" si="4"/>
        <v>3766.5599999999995</v>
      </c>
    </row>
    <row r="29" spans="1:11" x14ac:dyDescent="0.25">
      <c r="A29" s="123">
        <v>21047</v>
      </c>
      <c r="B29" s="79">
        <v>870</v>
      </c>
      <c r="C29" s="134">
        <f t="shared" si="0"/>
        <v>0.05</v>
      </c>
      <c r="D29" s="81">
        <f t="shared" si="1"/>
        <v>913.5</v>
      </c>
      <c r="E29" s="134">
        <f t="shared" si="2"/>
        <v>0.1</v>
      </c>
      <c r="F29" s="81">
        <f t="shared" si="3"/>
        <v>822.15</v>
      </c>
      <c r="G29" s="125">
        <v>10</v>
      </c>
      <c r="H29" s="81">
        <f t="shared" si="4"/>
        <v>8221.5</v>
      </c>
    </row>
    <row r="30" spans="1:11" x14ac:dyDescent="0.25">
      <c r="A30" s="122">
        <v>21228</v>
      </c>
      <c r="B30" s="77">
        <v>1786</v>
      </c>
      <c r="C30" s="134">
        <f t="shared" si="0"/>
        <v>0.05</v>
      </c>
      <c r="D30" s="81">
        <f t="shared" si="1"/>
        <v>1875.3000000000002</v>
      </c>
      <c r="E30" s="134">
        <f t="shared" si="2"/>
        <v>0.15</v>
      </c>
      <c r="F30" s="81">
        <f t="shared" si="3"/>
        <v>1594.0050000000001</v>
      </c>
      <c r="G30" s="124">
        <v>2</v>
      </c>
      <c r="H30" s="81">
        <f t="shared" si="4"/>
        <v>3188.01</v>
      </c>
    </row>
    <row r="31" spans="1:11" x14ac:dyDescent="0.25">
      <c r="A31" s="123">
        <v>11432</v>
      </c>
      <c r="B31" s="79">
        <v>590</v>
      </c>
      <c r="C31" s="134">
        <f t="shared" si="0"/>
        <v>0.05</v>
      </c>
      <c r="D31" s="81">
        <f t="shared" si="1"/>
        <v>619.5</v>
      </c>
      <c r="E31" s="134">
        <f t="shared" si="2"/>
        <v>0</v>
      </c>
      <c r="F31" s="81">
        <f t="shared" si="3"/>
        <v>619.5</v>
      </c>
      <c r="G31" s="125">
        <v>5</v>
      </c>
      <c r="H31" s="81">
        <f t="shared" si="4"/>
        <v>3097.5</v>
      </c>
    </row>
    <row r="32" spans="1:11" x14ac:dyDescent="0.25">
      <c r="A32" s="122">
        <v>12454</v>
      </c>
      <c r="B32" s="77">
        <v>680</v>
      </c>
      <c r="C32" s="134">
        <f t="shared" si="0"/>
        <v>0.27</v>
      </c>
      <c r="D32" s="81">
        <f t="shared" si="1"/>
        <v>863.6</v>
      </c>
      <c r="E32" s="134">
        <f t="shared" si="2"/>
        <v>0.1</v>
      </c>
      <c r="F32" s="81">
        <f t="shared" si="3"/>
        <v>777.24</v>
      </c>
      <c r="G32" s="124">
        <v>20</v>
      </c>
      <c r="H32" s="81">
        <f t="shared" si="4"/>
        <v>15544.8</v>
      </c>
    </row>
    <row r="33" spans="1:8" x14ac:dyDescent="0.25">
      <c r="A33" s="123">
        <v>22898</v>
      </c>
      <c r="B33" s="79">
        <v>497</v>
      </c>
      <c r="C33" s="134">
        <f t="shared" si="0"/>
        <v>0.18</v>
      </c>
      <c r="D33" s="81">
        <f t="shared" si="1"/>
        <v>586.45999999999992</v>
      </c>
      <c r="E33" s="134">
        <f t="shared" si="2"/>
        <v>0</v>
      </c>
      <c r="F33" s="81">
        <f t="shared" si="3"/>
        <v>586.45999999999992</v>
      </c>
      <c r="G33" s="125">
        <v>8</v>
      </c>
      <c r="H33" s="81">
        <f t="shared" si="4"/>
        <v>4691.6799999999994</v>
      </c>
    </row>
    <row r="34" spans="1:8" x14ac:dyDescent="0.25">
      <c r="A34" s="122">
        <v>12789</v>
      </c>
      <c r="B34" s="77">
        <v>347</v>
      </c>
      <c r="C34" s="134">
        <f t="shared" si="0"/>
        <v>0.27</v>
      </c>
      <c r="D34" s="81">
        <f t="shared" si="1"/>
        <v>440.69</v>
      </c>
      <c r="E34" s="134">
        <f t="shared" si="2"/>
        <v>0</v>
      </c>
      <c r="F34" s="81">
        <f t="shared" si="3"/>
        <v>440.69</v>
      </c>
      <c r="G34" s="124">
        <v>6</v>
      </c>
      <c r="H34" s="81">
        <f t="shared" si="4"/>
        <v>2644.14</v>
      </c>
    </row>
  </sheetData>
  <sheetProtection algorithmName="SHA-512" hashValue="Ki1AnXf5ZTazpZWcC6mZVJMVR2NvqXUv7lA7ickhwukeW1BQvfJuFHu5GdK2xJdUOJMS4UEyd0qs0ekgNfc0BA==" saltValue="vyv3PnSEEW1momSsmk62/g==" spinCount="100000" sheet="1" objects="1" scenarios="1" selectLockedCells="1" selectUnlockedCells="1"/>
  <mergeCells count="2">
    <mergeCell ref="J9:K9"/>
    <mergeCell ref="J16:K16"/>
  </mergeCells>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0" tint="-0.34998626667073579"/>
  </sheetPr>
  <dimension ref="A1:O91"/>
  <sheetViews>
    <sheetView topLeftCell="A73" zoomScale="130" zoomScaleNormal="130" workbookViewId="0">
      <selection activeCell="A76" sqref="A76:B76"/>
    </sheetView>
  </sheetViews>
  <sheetFormatPr defaultRowHeight="15.75" x14ac:dyDescent="0.25"/>
  <cols>
    <col min="1" max="1" width="10.28515625" style="19" customWidth="1"/>
    <col min="2" max="3" width="13.42578125" style="19" customWidth="1"/>
    <col min="4" max="4" width="17.42578125" style="19" customWidth="1"/>
    <col min="5" max="5" width="13.42578125" style="19" customWidth="1"/>
    <col min="6" max="6" width="11.5703125" style="19" customWidth="1"/>
    <col min="7" max="8" width="13.42578125" style="19" customWidth="1"/>
    <col min="9" max="9" width="12.28515625" style="19" customWidth="1"/>
    <col min="10" max="10" width="10" style="19" customWidth="1"/>
    <col min="11" max="11" width="12.85546875" style="19" customWidth="1"/>
    <col min="12" max="12" width="19.140625" style="19" customWidth="1"/>
    <col min="13" max="13" width="24.7109375" style="19" bestFit="1" customWidth="1"/>
    <col min="14" max="14" width="10.42578125" style="19" bestFit="1" customWidth="1"/>
    <col min="15" max="15" width="9.5703125" style="19" bestFit="1" customWidth="1"/>
    <col min="16" max="16" width="15.42578125" style="19" bestFit="1" customWidth="1"/>
    <col min="17" max="22" width="3" style="19" customWidth="1"/>
    <col min="23" max="23" width="10.7109375" style="19" bestFit="1" customWidth="1"/>
    <col min="24" max="16384" width="9.140625" style="19"/>
  </cols>
  <sheetData>
    <row r="1" spans="1:8" x14ac:dyDescent="0.25">
      <c r="A1" s="19" t="s">
        <v>72</v>
      </c>
    </row>
    <row r="3" spans="1:8" x14ac:dyDescent="0.25">
      <c r="A3" s="196" t="s">
        <v>0</v>
      </c>
      <c r="B3" s="197"/>
    </row>
    <row r="4" spans="1:8" x14ac:dyDescent="0.25">
      <c r="A4" s="115" t="s">
        <v>156</v>
      </c>
    </row>
    <row r="5" spans="1:8" x14ac:dyDescent="0.25">
      <c r="A5" s="116" t="s">
        <v>157</v>
      </c>
    </row>
    <row r="6" spans="1:8" x14ac:dyDescent="0.25">
      <c r="A6" s="1" t="s">
        <v>158</v>
      </c>
    </row>
    <row r="7" spans="1:8" x14ac:dyDescent="0.25">
      <c r="A7" s="1" t="s">
        <v>160</v>
      </c>
    </row>
    <row r="8" spans="1:8" x14ac:dyDescent="0.25">
      <c r="A8" s="1" t="s">
        <v>161</v>
      </c>
    </row>
    <row r="9" spans="1:8" x14ac:dyDescent="0.25">
      <c r="A9" s="1" t="s">
        <v>159</v>
      </c>
    </row>
    <row r="10" spans="1:8" x14ac:dyDescent="0.25">
      <c r="A10" s="1" t="s">
        <v>162</v>
      </c>
    </row>
    <row r="11" spans="1:8" x14ac:dyDescent="0.25">
      <c r="A11" s="116"/>
    </row>
    <row r="12" spans="1:8" x14ac:dyDescent="0.25">
      <c r="A12" s="117" t="s">
        <v>163</v>
      </c>
    </row>
    <row r="14" spans="1:8" ht="15.75" customHeight="1" x14ac:dyDescent="0.25">
      <c r="B14" s="53" t="s">
        <v>9</v>
      </c>
      <c r="C14" s="26">
        <v>0.12</v>
      </c>
    </row>
    <row r="15" spans="1:8" x14ac:dyDescent="0.25">
      <c r="B15" s="53" t="s">
        <v>10</v>
      </c>
      <c r="C15" s="26">
        <v>0.27</v>
      </c>
      <c r="H15" s="35"/>
    </row>
    <row r="17" spans="1:15" s="36" customFormat="1" ht="31.5" customHeight="1" x14ac:dyDescent="0.25">
      <c r="A17" s="6" t="s">
        <v>4</v>
      </c>
      <c r="B17" s="6" t="s">
        <v>114</v>
      </c>
      <c r="C17" s="6" t="s">
        <v>5</v>
      </c>
      <c r="D17" s="6" t="s">
        <v>6</v>
      </c>
      <c r="E17" s="6" t="s">
        <v>154</v>
      </c>
      <c r="F17" s="6" t="s">
        <v>73</v>
      </c>
      <c r="G17" s="6" t="s">
        <v>155</v>
      </c>
      <c r="H17" s="6" t="s">
        <v>7</v>
      </c>
      <c r="I17" s="6" t="s">
        <v>8</v>
      </c>
      <c r="J17" s="20"/>
      <c r="K17" s="6" t="s">
        <v>15</v>
      </c>
      <c r="L17" s="6" t="s">
        <v>16</v>
      </c>
    </row>
    <row r="18" spans="1:15" ht="15.75" customHeight="1" x14ac:dyDescent="0.25">
      <c r="A18" s="21" t="s">
        <v>11</v>
      </c>
      <c r="B18" s="21" t="s">
        <v>151</v>
      </c>
      <c r="C18" s="22">
        <v>10</v>
      </c>
      <c r="D18" s="23">
        <v>71319.199999999997</v>
      </c>
      <c r="E18" s="105"/>
      <c r="F18" s="105"/>
      <c r="G18" s="105"/>
      <c r="H18" s="105"/>
      <c r="I18" s="105"/>
      <c r="J18" s="149"/>
      <c r="K18" s="15" t="s">
        <v>151</v>
      </c>
      <c r="L18" s="113">
        <v>1</v>
      </c>
      <c r="M18" s="27"/>
    </row>
    <row r="19" spans="1:15" ht="15.75" customHeight="1" x14ac:dyDescent="0.25">
      <c r="A19" s="28" t="s">
        <v>12</v>
      </c>
      <c r="B19" s="28" t="s">
        <v>153</v>
      </c>
      <c r="C19" s="29">
        <v>14</v>
      </c>
      <c r="D19" s="30">
        <v>66480.800000000003</v>
      </c>
      <c r="E19" s="105"/>
      <c r="F19" s="105"/>
      <c r="G19" s="105"/>
      <c r="H19" s="105"/>
      <c r="I19" s="105"/>
      <c r="J19" s="149"/>
      <c r="K19" s="16" t="s">
        <v>152</v>
      </c>
      <c r="L19" s="114">
        <v>0.9</v>
      </c>
      <c r="M19" s="31"/>
    </row>
    <row r="20" spans="1:15" ht="15.75" customHeight="1" x14ac:dyDescent="0.25">
      <c r="A20" s="28" t="s">
        <v>13</v>
      </c>
      <c r="B20" s="28" t="s">
        <v>153</v>
      </c>
      <c r="C20" s="29">
        <v>11</v>
      </c>
      <c r="D20" s="30">
        <v>67236.800000000003</v>
      </c>
      <c r="E20" s="105"/>
      <c r="F20" s="105"/>
      <c r="G20" s="105"/>
      <c r="H20" s="105"/>
      <c r="I20" s="105"/>
      <c r="J20" s="149"/>
      <c r="K20" s="15" t="s">
        <v>153</v>
      </c>
      <c r="L20" s="113">
        <v>1.1499999999999999</v>
      </c>
    </row>
    <row r="21" spans="1:15" ht="15.75" customHeight="1" x14ac:dyDescent="0.25">
      <c r="A21" s="28" t="s">
        <v>14</v>
      </c>
      <c r="B21" s="28" t="s">
        <v>152</v>
      </c>
      <c r="C21" s="29">
        <v>12</v>
      </c>
      <c r="D21" s="30">
        <v>62398.400000000001</v>
      </c>
      <c r="E21" s="105"/>
      <c r="F21" s="105"/>
      <c r="G21" s="105"/>
      <c r="H21" s="105"/>
      <c r="I21" s="105"/>
      <c r="J21" s="149"/>
      <c r="K21" s="16" t="s">
        <v>17</v>
      </c>
      <c r="L21" s="114">
        <v>1.05</v>
      </c>
      <c r="M21" s="31"/>
    </row>
    <row r="22" spans="1:15" ht="15.75" customHeight="1" x14ac:dyDescent="0.25">
      <c r="A22" s="28" t="s">
        <v>18</v>
      </c>
      <c r="B22" s="28" t="s">
        <v>153</v>
      </c>
      <c r="C22" s="29">
        <v>11</v>
      </c>
      <c r="D22" s="30">
        <v>71621.600000000006</v>
      </c>
      <c r="E22" s="105"/>
      <c r="F22" s="105"/>
      <c r="G22" s="105"/>
      <c r="H22" s="105"/>
      <c r="I22" s="105"/>
      <c r="J22" s="149"/>
      <c r="M22" s="32"/>
    </row>
    <row r="23" spans="1:15" ht="15.75" customHeight="1" x14ac:dyDescent="0.25">
      <c r="A23" s="28" t="s">
        <v>19</v>
      </c>
      <c r="B23" s="28" t="s">
        <v>153</v>
      </c>
      <c r="C23" s="29">
        <v>9</v>
      </c>
      <c r="D23" s="30">
        <v>65734.25</v>
      </c>
      <c r="E23" s="105"/>
      <c r="F23" s="105"/>
      <c r="G23" s="105"/>
      <c r="H23" s="105"/>
      <c r="I23" s="105"/>
      <c r="J23" s="149"/>
    </row>
    <row r="24" spans="1:15" ht="15.75" customHeight="1" x14ac:dyDescent="0.25">
      <c r="A24" s="28" t="s">
        <v>20</v>
      </c>
      <c r="B24" s="28" t="s">
        <v>153</v>
      </c>
      <c r="C24" s="29">
        <v>15</v>
      </c>
      <c r="D24" s="30">
        <v>76913.600000000006</v>
      </c>
      <c r="E24" s="105"/>
      <c r="F24" s="105"/>
      <c r="G24" s="105"/>
      <c r="H24" s="105"/>
      <c r="I24" s="105"/>
      <c r="J24" s="149"/>
    </row>
    <row r="25" spans="1:15" ht="15.75" customHeight="1" x14ac:dyDescent="0.25">
      <c r="A25" s="28" t="s">
        <v>21</v>
      </c>
      <c r="B25" s="28" t="s">
        <v>17</v>
      </c>
      <c r="C25" s="29">
        <v>12</v>
      </c>
      <c r="D25" s="30">
        <v>70695.5</v>
      </c>
      <c r="E25" s="105"/>
      <c r="F25" s="105"/>
      <c r="G25" s="105"/>
      <c r="H25" s="105"/>
      <c r="I25" s="105"/>
      <c r="J25" s="149"/>
    </row>
    <row r="26" spans="1:15" ht="15.75" customHeight="1" x14ac:dyDescent="0.25">
      <c r="A26" s="28" t="s">
        <v>22</v>
      </c>
      <c r="B26" s="28" t="s">
        <v>17</v>
      </c>
      <c r="C26" s="29">
        <v>14</v>
      </c>
      <c r="D26" s="30">
        <v>83717.600000000006</v>
      </c>
      <c r="E26" s="105"/>
      <c r="F26" s="105"/>
      <c r="G26" s="105"/>
      <c r="H26" s="105"/>
      <c r="I26" s="105"/>
      <c r="J26" s="149"/>
      <c r="K26" s="24"/>
      <c r="L26" s="198"/>
      <c r="M26" s="198"/>
      <c r="N26" s="198"/>
      <c r="O26" s="26"/>
    </row>
    <row r="27" spans="1:15" ht="15.75" customHeight="1" x14ac:dyDescent="0.25">
      <c r="A27" s="28" t="s">
        <v>23</v>
      </c>
      <c r="B27" s="28" t="s">
        <v>17</v>
      </c>
      <c r="C27" s="29">
        <v>10</v>
      </c>
      <c r="D27" s="30">
        <v>78879.199999999997</v>
      </c>
      <c r="E27" s="105"/>
      <c r="F27" s="105"/>
      <c r="G27" s="105"/>
      <c r="H27" s="105"/>
      <c r="I27" s="105"/>
      <c r="J27" s="149"/>
      <c r="K27" s="24"/>
    </row>
    <row r="28" spans="1:15" ht="15.75" customHeight="1" x14ac:dyDescent="0.25">
      <c r="A28" s="28" t="s">
        <v>24</v>
      </c>
      <c r="B28" s="28" t="s">
        <v>152</v>
      </c>
      <c r="C28" s="29">
        <v>11</v>
      </c>
      <c r="D28" s="30">
        <v>70412</v>
      </c>
      <c r="E28" s="105"/>
      <c r="F28" s="105"/>
      <c r="G28" s="105"/>
      <c r="H28" s="105"/>
      <c r="I28" s="105"/>
      <c r="J28" s="149"/>
      <c r="K28" s="24"/>
    </row>
    <row r="29" spans="1:15" ht="15.75" customHeight="1" x14ac:dyDescent="0.25">
      <c r="A29" s="28" t="s">
        <v>25</v>
      </c>
      <c r="B29" s="28" t="s">
        <v>17</v>
      </c>
      <c r="C29" s="29">
        <v>13</v>
      </c>
      <c r="D29" s="30">
        <v>66934.399999999994</v>
      </c>
      <c r="E29" s="105"/>
      <c r="F29" s="105"/>
      <c r="G29" s="105"/>
      <c r="H29" s="105"/>
      <c r="I29" s="105"/>
      <c r="J29" s="149"/>
      <c r="K29" s="24"/>
    </row>
    <row r="30" spans="1:15" ht="15.75" customHeight="1" x14ac:dyDescent="0.25">
      <c r="A30" s="28" t="s">
        <v>26</v>
      </c>
      <c r="B30" s="28" t="s">
        <v>17</v>
      </c>
      <c r="C30" s="29">
        <v>16</v>
      </c>
      <c r="D30" s="30">
        <v>96267.199999999997</v>
      </c>
      <c r="E30" s="105"/>
      <c r="F30" s="105"/>
      <c r="G30" s="105"/>
      <c r="H30" s="105"/>
      <c r="I30" s="105"/>
      <c r="J30" s="149"/>
    </row>
    <row r="31" spans="1:15" ht="15.75" customHeight="1" x14ac:dyDescent="0.25">
      <c r="A31" s="28" t="s">
        <v>27</v>
      </c>
      <c r="B31" s="28" t="s">
        <v>17</v>
      </c>
      <c r="C31" s="29">
        <v>19</v>
      </c>
      <c r="D31" s="30">
        <v>91428.799999999988</v>
      </c>
      <c r="E31" s="105"/>
      <c r="F31" s="105"/>
      <c r="G31" s="105"/>
      <c r="H31" s="105"/>
      <c r="I31" s="105"/>
      <c r="J31" s="149"/>
    </row>
    <row r="32" spans="1:15" ht="15.75" customHeight="1" x14ac:dyDescent="0.25">
      <c r="A32" s="28" t="s">
        <v>28</v>
      </c>
      <c r="B32" s="28" t="s">
        <v>153</v>
      </c>
      <c r="C32" s="29">
        <v>15</v>
      </c>
      <c r="D32" s="30">
        <v>67690.399999999994</v>
      </c>
      <c r="E32" s="105"/>
      <c r="F32" s="105"/>
      <c r="G32" s="105"/>
      <c r="H32" s="105"/>
      <c r="I32" s="105"/>
      <c r="J32" s="149"/>
      <c r="K32" s="33"/>
      <c r="L32" s="34"/>
      <c r="M32" s="35"/>
    </row>
    <row r="33" spans="1:13" ht="15.75" customHeight="1" x14ac:dyDescent="0.25">
      <c r="A33" s="28" t="s">
        <v>29</v>
      </c>
      <c r="B33" s="21" t="s">
        <v>151</v>
      </c>
      <c r="C33" s="29">
        <v>13</v>
      </c>
      <c r="D33" s="30">
        <v>63655.25</v>
      </c>
      <c r="E33" s="105"/>
      <c r="F33" s="105"/>
      <c r="G33" s="105"/>
      <c r="H33" s="105"/>
      <c r="I33" s="105"/>
      <c r="J33" s="149"/>
      <c r="K33" s="33"/>
      <c r="L33" s="34"/>
      <c r="M33" s="35"/>
    </row>
    <row r="34" spans="1:13" ht="15.75" customHeight="1" x14ac:dyDescent="0.25">
      <c r="A34" s="28" t="s">
        <v>30</v>
      </c>
      <c r="B34" s="21" t="s">
        <v>151</v>
      </c>
      <c r="C34" s="29">
        <v>16</v>
      </c>
      <c r="D34" s="30">
        <v>71016.800000000003</v>
      </c>
      <c r="E34" s="105"/>
      <c r="F34" s="105"/>
      <c r="G34" s="105"/>
      <c r="H34" s="105"/>
      <c r="I34" s="105"/>
      <c r="J34" s="149"/>
      <c r="K34" s="33"/>
      <c r="L34" s="34"/>
      <c r="M34" s="35"/>
    </row>
    <row r="35" spans="1:13" ht="15.75" customHeight="1" x14ac:dyDescent="0.25">
      <c r="A35" s="28" t="s">
        <v>31</v>
      </c>
      <c r="B35" s="28" t="s">
        <v>153</v>
      </c>
      <c r="C35" s="29">
        <v>17</v>
      </c>
      <c r="D35" s="30">
        <v>66178.399999999994</v>
      </c>
      <c r="E35" s="105"/>
      <c r="F35" s="105"/>
      <c r="G35" s="105"/>
      <c r="H35" s="105"/>
      <c r="I35" s="105"/>
      <c r="J35" s="149"/>
      <c r="K35" s="33"/>
      <c r="L35" s="34"/>
      <c r="M35" s="35"/>
    </row>
    <row r="36" spans="1:13" ht="15.75" customHeight="1" x14ac:dyDescent="0.25">
      <c r="A36" s="28" t="s">
        <v>32</v>
      </c>
      <c r="B36" s="21" t="s">
        <v>151</v>
      </c>
      <c r="C36" s="29">
        <v>18</v>
      </c>
      <c r="D36" s="30">
        <v>86590.399999999994</v>
      </c>
      <c r="E36" s="105"/>
      <c r="F36" s="105"/>
      <c r="G36" s="105"/>
      <c r="H36" s="105"/>
      <c r="I36" s="105"/>
      <c r="J36" s="149"/>
      <c r="K36" s="33"/>
      <c r="L36" s="34"/>
      <c r="M36" s="35"/>
    </row>
    <row r="37" spans="1:13" ht="15.75" customHeight="1" x14ac:dyDescent="0.25">
      <c r="A37" s="28" t="s">
        <v>33</v>
      </c>
      <c r="B37" s="21" t="s">
        <v>151</v>
      </c>
      <c r="C37" s="29">
        <v>10</v>
      </c>
      <c r="D37" s="30">
        <v>81752</v>
      </c>
      <c r="E37" s="105"/>
      <c r="F37" s="105"/>
      <c r="G37" s="105"/>
      <c r="H37" s="105"/>
      <c r="I37" s="105"/>
      <c r="J37" s="149"/>
    </row>
    <row r="38" spans="1:13" ht="15.75" customHeight="1" x14ac:dyDescent="0.25">
      <c r="A38" s="28" t="s">
        <v>34</v>
      </c>
      <c r="B38" s="28" t="s">
        <v>153</v>
      </c>
      <c r="C38" s="29">
        <v>14</v>
      </c>
      <c r="D38" s="30">
        <v>79332.800000000003</v>
      </c>
      <c r="E38" s="105"/>
      <c r="F38" s="105"/>
      <c r="G38" s="105"/>
      <c r="H38" s="105"/>
      <c r="I38" s="105"/>
      <c r="J38" s="149"/>
    </row>
    <row r="39" spans="1:13" ht="15.75" customHeight="1" x14ac:dyDescent="0.25">
      <c r="A39" s="28" t="s">
        <v>35</v>
      </c>
      <c r="B39" s="28" t="s">
        <v>153</v>
      </c>
      <c r="C39" s="29">
        <v>16</v>
      </c>
      <c r="D39" s="30">
        <v>74494.399999999994</v>
      </c>
      <c r="E39" s="105"/>
      <c r="F39" s="105"/>
      <c r="G39" s="105"/>
      <c r="H39" s="105"/>
      <c r="I39" s="105"/>
      <c r="J39" s="149"/>
    </row>
    <row r="40" spans="1:13" ht="15.75" customHeight="1" x14ac:dyDescent="0.25">
      <c r="A40" s="28" t="s">
        <v>36</v>
      </c>
      <c r="B40" s="28" t="s">
        <v>153</v>
      </c>
      <c r="C40" s="29">
        <v>12</v>
      </c>
      <c r="D40" s="30">
        <v>84114.5</v>
      </c>
      <c r="E40" s="105"/>
      <c r="F40" s="105"/>
      <c r="G40" s="105"/>
      <c r="H40" s="105"/>
      <c r="I40" s="105"/>
      <c r="J40" s="149"/>
    </row>
    <row r="41" spans="1:13" ht="15.75" customHeight="1" x14ac:dyDescent="0.25">
      <c r="A41" s="28" t="s">
        <v>37</v>
      </c>
      <c r="B41" s="21" t="s">
        <v>151</v>
      </c>
      <c r="C41" s="29">
        <v>10</v>
      </c>
      <c r="D41" s="30">
        <v>73889.600000000006</v>
      </c>
      <c r="E41" s="105"/>
      <c r="F41" s="105"/>
      <c r="G41" s="105"/>
      <c r="H41" s="105"/>
      <c r="I41" s="105"/>
      <c r="J41" s="149"/>
    </row>
    <row r="42" spans="1:13" ht="15.75" customHeight="1" x14ac:dyDescent="0.25">
      <c r="A42" s="28" t="s">
        <v>38</v>
      </c>
      <c r="B42" s="21" t="s">
        <v>151</v>
      </c>
      <c r="C42" s="29">
        <v>15</v>
      </c>
      <c r="D42" s="30">
        <v>74040.800000000003</v>
      </c>
      <c r="E42" s="105"/>
      <c r="F42" s="105"/>
      <c r="G42" s="105"/>
      <c r="H42" s="105"/>
      <c r="I42" s="105"/>
      <c r="J42" s="149"/>
      <c r="K42" s="33"/>
      <c r="L42" s="34"/>
    </row>
    <row r="43" spans="1:13" ht="15.75" customHeight="1" x14ac:dyDescent="0.25">
      <c r="A43" s="28" t="s">
        <v>40</v>
      </c>
      <c r="B43" s="21" t="s">
        <v>151</v>
      </c>
      <c r="C43" s="29">
        <v>14</v>
      </c>
      <c r="D43" s="30">
        <v>69202.399999999994</v>
      </c>
      <c r="E43" s="105"/>
      <c r="F43" s="105"/>
      <c r="G43" s="105"/>
      <c r="H43" s="105"/>
      <c r="I43" s="105"/>
      <c r="J43" s="149"/>
      <c r="K43" s="33"/>
      <c r="L43" s="34"/>
    </row>
    <row r="44" spans="1:13" ht="15.75" customHeight="1" x14ac:dyDescent="0.25">
      <c r="A44" s="28" t="s">
        <v>42</v>
      </c>
      <c r="B44" s="21" t="s">
        <v>152</v>
      </c>
      <c r="C44" s="29">
        <v>17</v>
      </c>
      <c r="D44" s="30">
        <v>87346.4</v>
      </c>
      <c r="E44" s="105"/>
      <c r="F44" s="105"/>
      <c r="G44" s="105"/>
      <c r="H44" s="105"/>
      <c r="I44" s="105"/>
      <c r="J44" s="149"/>
      <c r="K44" s="33"/>
      <c r="L44" s="34"/>
    </row>
    <row r="45" spans="1:13" ht="15.75" customHeight="1" x14ac:dyDescent="0.25">
      <c r="A45" s="28" t="s">
        <v>43</v>
      </c>
      <c r="B45" s="21" t="s">
        <v>151</v>
      </c>
      <c r="C45" s="29">
        <v>19</v>
      </c>
      <c r="D45" s="30">
        <v>82508</v>
      </c>
      <c r="E45" s="105"/>
      <c r="F45" s="105"/>
      <c r="G45" s="105"/>
      <c r="H45" s="105"/>
      <c r="I45" s="105"/>
      <c r="J45" s="149"/>
    </row>
    <row r="46" spans="1:13" ht="15.75" customHeight="1" x14ac:dyDescent="0.25">
      <c r="A46" s="28" t="s">
        <v>44</v>
      </c>
      <c r="B46" s="21" t="s">
        <v>151</v>
      </c>
      <c r="C46" s="29">
        <v>16</v>
      </c>
      <c r="D46" s="30">
        <v>93214.85</v>
      </c>
      <c r="E46" s="105"/>
      <c r="F46" s="105"/>
      <c r="G46" s="105"/>
      <c r="H46" s="105"/>
      <c r="I46" s="105"/>
      <c r="J46" s="149"/>
    </row>
    <row r="47" spans="1:13" ht="15.75" customHeight="1" x14ac:dyDescent="0.25">
      <c r="A47" s="28" t="s">
        <v>45</v>
      </c>
      <c r="B47" s="21" t="s">
        <v>151</v>
      </c>
      <c r="C47" s="29">
        <v>14</v>
      </c>
      <c r="D47" s="30">
        <v>85834.4</v>
      </c>
      <c r="E47" s="105"/>
      <c r="F47" s="105"/>
      <c r="G47" s="105"/>
      <c r="H47" s="105"/>
      <c r="I47" s="105"/>
      <c r="J47" s="149"/>
    </row>
    <row r="48" spans="1:13" ht="15.75" customHeight="1" x14ac:dyDescent="0.25">
      <c r="A48" s="28" t="s">
        <v>46</v>
      </c>
      <c r="B48" s="28" t="s">
        <v>153</v>
      </c>
      <c r="C48" s="29">
        <v>12</v>
      </c>
      <c r="D48" s="30">
        <v>115016</v>
      </c>
      <c r="E48" s="105"/>
      <c r="F48" s="105"/>
      <c r="G48" s="105"/>
      <c r="H48" s="105"/>
      <c r="I48" s="105"/>
      <c r="J48" s="149"/>
    </row>
    <row r="49" spans="1:11" ht="15.75" customHeight="1" x14ac:dyDescent="0.25">
      <c r="A49" s="28" t="s">
        <v>47</v>
      </c>
      <c r="B49" s="28" t="s">
        <v>153</v>
      </c>
      <c r="C49" s="29">
        <v>10</v>
      </c>
      <c r="D49" s="30">
        <v>105641.60000000001</v>
      </c>
      <c r="E49" s="105"/>
      <c r="F49" s="105"/>
      <c r="G49" s="105"/>
      <c r="H49" s="105"/>
      <c r="I49" s="105"/>
      <c r="J49" s="149"/>
    </row>
    <row r="50" spans="1:11" ht="15.75" customHeight="1" x14ac:dyDescent="0.25">
      <c r="A50" s="28" t="s">
        <v>48</v>
      </c>
      <c r="B50" s="28" t="s">
        <v>153</v>
      </c>
      <c r="C50" s="29">
        <v>12</v>
      </c>
      <c r="D50" s="30">
        <v>100803.2</v>
      </c>
      <c r="E50" s="105"/>
      <c r="F50" s="105"/>
      <c r="G50" s="105"/>
      <c r="H50" s="105"/>
      <c r="I50" s="105"/>
      <c r="J50" s="149"/>
    </row>
    <row r="51" spans="1:11" ht="15.75" customHeight="1" x14ac:dyDescent="0.25">
      <c r="A51" s="28" t="s">
        <v>49</v>
      </c>
      <c r="B51" s="28" t="s">
        <v>152</v>
      </c>
      <c r="C51" s="29">
        <v>13</v>
      </c>
      <c r="D51" s="30">
        <v>60850</v>
      </c>
      <c r="E51" s="105"/>
      <c r="F51" s="105"/>
      <c r="G51" s="105"/>
      <c r="H51" s="105"/>
      <c r="I51" s="105"/>
      <c r="J51" s="149"/>
    </row>
    <row r="52" spans="1:11" ht="15.75" customHeight="1" x14ac:dyDescent="0.25">
      <c r="A52" s="28" t="s">
        <v>50</v>
      </c>
      <c r="B52" s="28" t="s">
        <v>153</v>
      </c>
      <c r="C52" s="29">
        <v>10</v>
      </c>
      <c r="D52" s="30">
        <v>102500</v>
      </c>
      <c r="E52" s="105"/>
      <c r="F52" s="105"/>
      <c r="G52" s="105"/>
      <c r="H52" s="105"/>
      <c r="I52" s="105"/>
      <c r="J52" s="149"/>
    </row>
    <row r="53" spans="1:11" ht="15.75" customHeight="1" x14ac:dyDescent="0.25">
      <c r="A53" s="28" t="s">
        <v>51</v>
      </c>
      <c r="B53" s="28" t="s">
        <v>153</v>
      </c>
      <c r="C53" s="29">
        <v>12</v>
      </c>
      <c r="D53" s="30">
        <v>141000</v>
      </c>
      <c r="E53" s="105"/>
      <c r="F53" s="105"/>
      <c r="G53" s="105"/>
      <c r="H53" s="105"/>
      <c r="I53" s="105"/>
      <c r="J53" s="149"/>
    </row>
    <row r="54" spans="1:11" ht="15.75" customHeight="1" x14ac:dyDescent="0.25">
      <c r="A54" s="28" t="s">
        <v>52</v>
      </c>
      <c r="B54" s="28" t="s">
        <v>153</v>
      </c>
      <c r="C54" s="29">
        <v>10</v>
      </c>
      <c r="D54" s="30">
        <v>134000</v>
      </c>
      <c r="E54" s="105"/>
      <c r="F54" s="105"/>
      <c r="G54" s="105"/>
      <c r="H54" s="105"/>
      <c r="I54" s="105"/>
      <c r="J54" s="149"/>
    </row>
    <row r="55" spans="1:11" ht="15.75" customHeight="1" x14ac:dyDescent="0.25">
      <c r="A55" s="28" t="s">
        <v>53</v>
      </c>
      <c r="B55" s="28" t="s">
        <v>17</v>
      </c>
      <c r="C55" s="29">
        <v>11</v>
      </c>
      <c r="D55" s="30">
        <v>72982.399999999994</v>
      </c>
      <c r="E55" s="105"/>
      <c r="F55" s="105"/>
      <c r="G55" s="105"/>
      <c r="H55" s="105"/>
      <c r="I55" s="105"/>
      <c r="J55" s="149"/>
    </row>
    <row r="56" spans="1:11" ht="15.75" customHeight="1" x14ac:dyDescent="0.25">
      <c r="A56" s="28" t="s">
        <v>54</v>
      </c>
      <c r="B56" s="28" t="s">
        <v>152</v>
      </c>
      <c r="C56" s="29">
        <v>12</v>
      </c>
      <c r="D56" s="30">
        <v>68144</v>
      </c>
      <c r="E56" s="105"/>
      <c r="F56" s="105"/>
      <c r="G56" s="105"/>
      <c r="H56" s="105"/>
      <c r="I56" s="105"/>
      <c r="J56" s="149"/>
    </row>
    <row r="57" spans="1:11" ht="15.75" customHeight="1" x14ac:dyDescent="0.25">
      <c r="A57" s="28" t="s">
        <v>55</v>
      </c>
      <c r="B57" s="28" t="s">
        <v>17</v>
      </c>
      <c r="C57" s="29">
        <v>17</v>
      </c>
      <c r="D57" s="30">
        <v>80693.600000000006</v>
      </c>
      <c r="E57" s="105"/>
      <c r="F57" s="105"/>
      <c r="G57" s="105"/>
      <c r="H57" s="105"/>
      <c r="I57" s="105"/>
      <c r="J57" s="149"/>
    </row>
    <row r="58" spans="1:11" ht="15.75" customHeight="1" x14ac:dyDescent="0.25">
      <c r="A58" s="28" t="s">
        <v>56</v>
      </c>
      <c r="B58" s="28" t="s">
        <v>17</v>
      </c>
      <c r="C58" s="29">
        <v>10</v>
      </c>
      <c r="D58" s="30">
        <v>77471.149999999994</v>
      </c>
      <c r="E58" s="105"/>
      <c r="F58" s="105"/>
      <c r="G58" s="105"/>
      <c r="H58" s="105"/>
      <c r="I58" s="105"/>
      <c r="J58" s="149"/>
    </row>
    <row r="59" spans="1:11" ht="15.75" customHeight="1" x14ac:dyDescent="0.25">
      <c r="A59" s="28" t="s">
        <v>57</v>
      </c>
      <c r="B59" s="28" t="s">
        <v>152</v>
      </c>
      <c r="C59" s="29">
        <v>13</v>
      </c>
      <c r="D59" s="30">
        <v>99000</v>
      </c>
      <c r="E59" s="105"/>
      <c r="F59" s="105"/>
      <c r="G59" s="105"/>
      <c r="H59" s="105"/>
      <c r="I59" s="105"/>
      <c r="J59" s="149"/>
      <c r="K59" s="24"/>
    </row>
    <row r="60" spans="1:11" ht="15.75" customHeight="1" x14ac:dyDescent="0.25">
      <c r="A60" s="28" t="s">
        <v>58</v>
      </c>
      <c r="B60" s="28" t="s">
        <v>17</v>
      </c>
      <c r="C60" s="29">
        <v>14</v>
      </c>
      <c r="D60" s="30">
        <v>95662.399999999994</v>
      </c>
      <c r="E60" s="105"/>
      <c r="F60" s="105"/>
      <c r="G60" s="105"/>
      <c r="H60" s="105"/>
      <c r="I60" s="105"/>
      <c r="J60" s="149"/>
      <c r="K60" s="24"/>
    </row>
    <row r="61" spans="1:11" ht="15.75" customHeight="1" x14ac:dyDescent="0.25">
      <c r="A61" s="28" t="s">
        <v>59</v>
      </c>
      <c r="B61" s="28" t="s">
        <v>17</v>
      </c>
      <c r="C61" s="29">
        <v>11</v>
      </c>
      <c r="D61" s="30">
        <v>113000</v>
      </c>
      <c r="E61" s="105"/>
      <c r="F61" s="105"/>
      <c r="G61" s="105"/>
      <c r="H61" s="105"/>
      <c r="I61" s="105"/>
      <c r="J61" s="149"/>
      <c r="K61" s="24"/>
    </row>
    <row r="62" spans="1:11" ht="15.75" customHeight="1" x14ac:dyDescent="0.25">
      <c r="A62" s="28" t="s">
        <v>60</v>
      </c>
      <c r="B62" s="21" t="s">
        <v>151</v>
      </c>
      <c r="C62" s="29">
        <v>16</v>
      </c>
      <c r="D62" s="30">
        <v>106000</v>
      </c>
      <c r="E62" s="105"/>
      <c r="F62" s="105"/>
      <c r="G62" s="105"/>
      <c r="H62" s="105"/>
      <c r="I62" s="105"/>
      <c r="J62" s="149"/>
      <c r="K62" s="24"/>
    </row>
    <row r="63" spans="1:11" ht="15.75" customHeight="1" x14ac:dyDescent="0.25">
      <c r="A63" s="28" t="s">
        <v>61</v>
      </c>
      <c r="B63" s="21" t="s">
        <v>151</v>
      </c>
      <c r="C63" s="29">
        <v>11</v>
      </c>
      <c r="D63" s="30">
        <v>76308.800000000003</v>
      </c>
      <c r="E63" s="105"/>
      <c r="F63" s="105"/>
      <c r="G63" s="105"/>
      <c r="H63" s="105"/>
      <c r="I63" s="105"/>
      <c r="J63" s="149"/>
      <c r="K63" s="24"/>
    </row>
    <row r="64" spans="1:11" ht="15.75" customHeight="1" x14ac:dyDescent="0.25">
      <c r="A64" s="28" t="s">
        <v>62</v>
      </c>
      <c r="B64" s="21" t="s">
        <v>151</v>
      </c>
      <c r="C64" s="29">
        <v>15</v>
      </c>
      <c r="D64" s="30">
        <v>71470.399999999994</v>
      </c>
      <c r="E64" s="105"/>
      <c r="F64" s="105"/>
      <c r="G64" s="105"/>
      <c r="H64" s="105"/>
      <c r="I64" s="105"/>
      <c r="J64" s="149"/>
      <c r="K64" s="24"/>
    </row>
    <row r="65" spans="1:11" ht="15.75" customHeight="1" x14ac:dyDescent="0.25">
      <c r="A65" s="28" t="s">
        <v>63</v>
      </c>
      <c r="B65" s="21" t="s">
        <v>151</v>
      </c>
      <c r="C65" s="29">
        <v>12</v>
      </c>
      <c r="D65" s="30">
        <v>80542.399999999994</v>
      </c>
      <c r="E65" s="105"/>
      <c r="F65" s="105"/>
      <c r="G65" s="105"/>
      <c r="H65" s="105"/>
      <c r="I65" s="105"/>
      <c r="J65" s="149"/>
      <c r="K65" s="24"/>
    </row>
    <row r="66" spans="1:11" ht="15.75" customHeight="1" x14ac:dyDescent="0.25">
      <c r="A66" s="28" t="s">
        <v>64</v>
      </c>
      <c r="B66" s="28" t="s">
        <v>153</v>
      </c>
      <c r="C66" s="29">
        <v>10</v>
      </c>
      <c r="D66" s="30">
        <v>75704</v>
      </c>
      <c r="E66" s="105"/>
      <c r="F66" s="105"/>
      <c r="G66" s="105"/>
      <c r="H66" s="105"/>
      <c r="I66" s="105"/>
      <c r="J66" s="149"/>
      <c r="K66" s="24"/>
    </row>
    <row r="67" spans="1:11" ht="15.75" customHeight="1" x14ac:dyDescent="0.25">
      <c r="A67" s="28" t="s">
        <v>65</v>
      </c>
      <c r="B67" s="28" t="s">
        <v>152</v>
      </c>
      <c r="C67" s="29">
        <v>13</v>
      </c>
      <c r="D67" s="30">
        <v>103373.6</v>
      </c>
      <c r="E67" s="105"/>
      <c r="F67" s="105"/>
      <c r="G67" s="105"/>
      <c r="H67" s="105"/>
      <c r="I67" s="105"/>
      <c r="J67" s="149"/>
      <c r="K67" s="24"/>
    </row>
    <row r="68" spans="1:11" ht="15.75" customHeight="1" x14ac:dyDescent="0.25">
      <c r="A68" s="28" t="s">
        <v>66</v>
      </c>
      <c r="B68" s="28" t="s">
        <v>153</v>
      </c>
      <c r="C68" s="29">
        <v>18</v>
      </c>
      <c r="D68" s="30">
        <v>73568.649999999994</v>
      </c>
      <c r="E68" s="105"/>
      <c r="F68" s="105"/>
      <c r="G68" s="105"/>
      <c r="H68" s="105"/>
      <c r="I68" s="105"/>
      <c r="J68" s="149"/>
      <c r="K68" s="24"/>
    </row>
    <row r="69" spans="1:11" ht="15.75" customHeight="1" x14ac:dyDescent="0.25">
      <c r="A69" s="28" t="s">
        <v>67</v>
      </c>
      <c r="B69" s="28" t="s">
        <v>153</v>
      </c>
      <c r="C69" s="29">
        <v>12</v>
      </c>
      <c r="D69" s="30">
        <v>74343.199999999997</v>
      </c>
      <c r="E69" s="105"/>
      <c r="F69" s="105"/>
      <c r="G69" s="105"/>
      <c r="H69" s="105"/>
      <c r="I69" s="105"/>
      <c r="J69" s="149"/>
      <c r="K69" s="24"/>
    </row>
    <row r="70" spans="1:11" ht="15.75" customHeight="1" x14ac:dyDescent="0.25">
      <c r="A70" s="28" t="s">
        <v>68</v>
      </c>
      <c r="B70" s="28" t="s">
        <v>17</v>
      </c>
      <c r="C70" s="29">
        <v>10</v>
      </c>
      <c r="D70" s="30">
        <v>69504.800000000003</v>
      </c>
      <c r="E70" s="105"/>
      <c r="F70" s="105"/>
      <c r="G70" s="105"/>
      <c r="H70" s="105"/>
      <c r="I70" s="105"/>
      <c r="J70" s="149"/>
      <c r="K70" s="24"/>
    </row>
    <row r="71" spans="1:11" ht="15.75" customHeight="1" x14ac:dyDescent="0.25">
      <c r="A71" s="28" t="s">
        <v>69</v>
      </c>
      <c r="B71" s="28" t="s">
        <v>17</v>
      </c>
      <c r="C71" s="29">
        <v>17</v>
      </c>
      <c r="D71" s="30">
        <v>105036.79999999999</v>
      </c>
      <c r="E71" s="105"/>
      <c r="F71" s="105"/>
      <c r="G71" s="105"/>
      <c r="H71" s="105"/>
      <c r="I71" s="105"/>
      <c r="J71" s="149"/>
      <c r="K71" s="24"/>
    </row>
    <row r="72" spans="1:11" ht="15.75" customHeight="1" x14ac:dyDescent="0.25">
      <c r="A72" s="28" t="s">
        <v>70</v>
      </c>
      <c r="B72" s="28" t="s">
        <v>152</v>
      </c>
      <c r="C72" s="29">
        <v>15</v>
      </c>
      <c r="D72" s="30">
        <v>100198.39999999999</v>
      </c>
      <c r="E72" s="105"/>
      <c r="F72" s="105"/>
      <c r="G72" s="105"/>
      <c r="H72" s="105"/>
      <c r="I72" s="105"/>
      <c r="J72" s="149"/>
      <c r="K72" s="24"/>
    </row>
    <row r="73" spans="1:11" ht="15.75" customHeight="1" x14ac:dyDescent="0.25">
      <c r="A73" s="28" t="s">
        <v>71</v>
      </c>
      <c r="B73" s="28" t="s">
        <v>17</v>
      </c>
      <c r="C73" s="29">
        <v>11</v>
      </c>
      <c r="D73" s="30">
        <v>79635.199999999997</v>
      </c>
      <c r="E73" s="105"/>
      <c r="F73" s="105"/>
      <c r="G73" s="105"/>
      <c r="H73" s="105"/>
      <c r="I73" s="105"/>
      <c r="J73" s="149"/>
      <c r="K73" s="24"/>
    </row>
    <row r="74" spans="1:11" x14ac:dyDescent="0.25">
      <c r="H74" s="25"/>
    </row>
    <row r="76" spans="1:11" x14ac:dyDescent="0.25">
      <c r="A76" s="196" t="s">
        <v>322</v>
      </c>
      <c r="B76" s="197"/>
    </row>
    <row r="77" spans="1:11" x14ac:dyDescent="0.25">
      <c r="A77" s="115" t="s">
        <v>156</v>
      </c>
    </row>
    <row r="79" spans="1:11" ht="31.5" customHeight="1" x14ac:dyDescent="0.25">
      <c r="B79" s="118" t="s">
        <v>114</v>
      </c>
      <c r="C79" s="118" t="s">
        <v>164</v>
      </c>
      <c r="D79" s="118" t="s">
        <v>113</v>
      </c>
    </row>
    <row r="80" spans="1:11" x14ac:dyDescent="0.25">
      <c r="B80" s="119" t="s">
        <v>151</v>
      </c>
      <c r="C80" s="105"/>
      <c r="D80" s="105"/>
    </row>
    <row r="81" spans="1:4" x14ac:dyDescent="0.25">
      <c r="B81" s="119" t="s">
        <v>152</v>
      </c>
      <c r="C81" s="105"/>
      <c r="D81" s="105"/>
    </row>
    <row r="82" spans="1:4" x14ac:dyDescent="0.25">
      <c r="B82" s="119" t="s">
        <v>153</v>
      </c>
      <c r="C82" s="105"/>
      <c r="D82" s="105"/>
    </row>
    <row r="83" spans="1:4" x14ac:dyDescent="0.25">
      <c r="B83" s="119" t="s">
        <v>17</v>
      </c>
      <c r="C83" s="105"/>
      <c r="D83" s="105"/>
    </row>
    <row r="85" spans="1:4" x14ac:dyDescent="0.25">
      <c r="A85" s="115" t="s">
        <v>318</v>
      </c>
    </row>
    <row r="86" spans="1:4" x14ac:dyDescent="0.25">
      <c r="A86" s="115" t="s">
        <v>319</v>
      </c>
    </row>
    <row r="87" spans="1:4" x14ac:dyDescent="0.25">
      <c r="A87" s="115" t="s">
        <v>165</v>
      </c>
    </row>
    <row r="89" spans="1:4" x14ac:dyDescent="0.25">
      <c r="A89" s="115" t="s">
        <v>167</v>
      </c>
    </row>
    <row r="90" spans="1:4" x14ac:dyDescent="0.25">
      <c r="A90" s="115" t="s">
        <v>320</v>
      </c>
    </row>
    <row r="91" spans="1:4" x14ac:dyDescent="0.25">
      <c r="A91" s="115" t="s">
        <v>168</v>
      </c>
    </row>
  </sheetData>
  <mergeCells count="3">
    <mergeCell ref="A3:B3"/>
    <mergeCell ref="L26:N26"/>
    <mergeCell ref="A76:B76"/>
  </mergeCell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FA6796-A9DA-4C1A-A68F-8A792E9E4013}">
  <sheetPr>
    <tabColor theme="0"/>
  </sheetPr>
  <dimension ref="A1:O91"/>
  <sheetViews>
    <sheetView zoomScale="130" zoomScaleNormal="130" workbookViewId="0">
      <selection activeCell="A77" sqref="A77"/>
    </sheetView>
  </sheetViews>
  <sheetFormatPr defaultRowHeight="15.75" x14ac:dyDescent="0.25"/>
  <cols>
    <col min="1" max="1" width="10.28515625" style="19" customWidth="1"/>
    <col min="2" max="3" width="13.42578125" style="19" customWidth="1"/>
    <col min="4" max="4" width="17.42578125" style="19" customWidth="1"/>
    <col min="5" max="5" width="13.42578125" style="19" customWidth="1"/>
    <col min="6" max="6" width="11.5703125" style="19" customWidth="1"/>
    <col min="7" max="8" width="13.42578125" style="19" customWidth="1"/>
    <col min="9" max="9" width="12.28515625" style="19" customWidth="1"/>
    <col min="10" max="10" width="15.7109375" style="19" customWidth="1"/>
    <col min="11" max="11" width="12.85546875" style="19" customWidth="1"/>
    <col min="12" max="12" width="19.140625" style="19" customWidth="1"/>
    <col min="13" max="13" width="24.7109375" style="19" bestFit="1" customWidth="1"/>
    <col min="14" max="14" width="10.42578125" style="19" bestFit="1" customWidth="1"/>
    <col min="15" max="15" width="9.5703125" style="19" bestFit="1" customWidth="1"/>
    <col min="16" max="16" width="15.42578125" style="19" bestFit="1" customWidth="1"/>
    <col min="17" max="22" width="3" style="19" customWidth="1"/>
    <col min="23" max="23" width="10.7109375" style="19" bestFit="1" customWidth="1"/>
    <col min="24" max="16384" width="9.140625" style="19"/>
  </cols>
  <sheetData>
    <row r="1" spans="1:8" x14ac:dyDescent="0.25">
      <c r="A1" s="19" t="s">
        <v>72</v>
      </c>
    </row>
    <row r="3" spans="1:8" x14ac:dyDescent="0.25">
      <c r="A3" s="196" t="s">
        <v>0</v>
      </c>
      <c r="B3" s="197"/>
    </row>
    <row r="4" spans="1:8" x14ac:dyDescent="0.25">
      <c r="A4" s="115" t="s">
        <v>156</v>
      </c>
    </row>
    <row r="5" spans="1:8" x14ac:dyDescent="0.25">
      <c r="A5" s="116" t="s">
        <v>157</v>
      </c>
    </row>
    <row r="6" spans="1:8" x14ac:dyDescent="0.25">
      <c r="A6" s="1" t="s">
        <v>158</v>
      </c>
    </row>
    <row r="7" spans="1:8" x14ac:dyDescent="0.25">
      <c r="A7" s="1" t="s">
        <v>160</v>
      </c>
    </row>
    <row r="8" spans="1:8" x14ac:dyDescent="0.25">
      <c r="A8" s="1" t="s">
        <v>161</v>
      </c>
    </row>
    <row r="9" spans="1:8" x14ac:dyDescent="0.25">
      <c r="A9" s="1" t="s">
        <v>159</v>
      </c>
    </row>
    <row r="10" spans="1:8" x14ac:dyDescent="0.25">
      <c r="A10" s="1" t="s">
        <v>162</v>
      </c>
    </row>
    <row r="11" spans="1:8" x14ac:dyDescent="0.25">
      <c r="A11" s="116"/>
    </row>
    <row r="12" spans="1:8" x14ac:dyDescent="0.25">
      <c r="A12" s="117" t="s">
        <v>163</v>
      </c>
    </row>
    <row r="14" spans="1:8" ht="15.75" customHeight="1" x14ac:dyDescent="0.25">
      <c r="B14" s="53" t="s">
        <v>9</v>
      </c>
      <c r="C14" s="26">
        <v>0.12</v>
      </c>
    </row>
    <row r="15" spans="1:8" x14ac:dyDescent="0.25">
      <c r="B15" s="53" t="s">
        <v>10</v>
      </c>
      <c r="C15" s="26">
        <v>0.27</v>
      </c>
      <c r="G15" s="19" t="s">
        <v>253</v>
      </c>
      <c r="H15" s="35">
        <f>AVERAGE(H18:H73)</f>
        <v>124552.21857349995</v>
      </c>
    </row>
    <row r="17" spans="1:15" s="36" customFormat="1" ht="31.5" customHeight="1" x14ac:dyDescent="0.25">
      <c r="A17" s="6" t="s">
        <v>4</v>
      </c>
      <c r="B17" s="6" t="s">
        <v>114</v>
      </c>
      <c r="C17" s="6" t="s">
        <v>5</v>
      </c>
      <c r="D17" s="6" t="s">
        <v>6</v>
      </c>
      <c r="E17" s="6" t="s">
        <v>154</v>
      </c>
      <c r="F17" s="6" t="s">
        <v>73</v>
      </c>
      <c r="G17" s="6" t="s">
        <v>155</v>
      </c>
      <c r="H17" s="6" t="s">
        <v>7</v>
      </c>
      <c r="I17" s="6" t="s">
        <v>8</v>
      </c>
      <c r="J17" s="20" t="s">
        <v>113</v>
      </c>
      <c r="K17" s="6" t="s">
        <v>15</v>
      </c>
      <c r="L17" s="6" t="s">
        <v>16</v>
      </c>
    </row>
    <row r="18" spans="1:15" ht="15.75" customHeight="1" x14ac:dyDescent="0.25">
      <c r="A18" s="21" t="s">
        <v>11</v>
      </c>
      <c r="B18" s="21" t="s">
        <v>151</v>
      </c>
      <c r="C18" s="22">
        <v>10</v>
      </c>
      <c r="D18" s="23">
        <v>71319.199999999997</v>
      </c>
      <c r="E18" s="146">
        <f>D18*VLOOKUP(B18,$K$18:$L$21,2,0)</f>
        <v>71319.199999999997</v>
      </c>
      <c r="F18" s="146">
        <f>E18*C$14</f>
        <v>8558.3040000000001</v>
      </c>
      <c r="G18" s="146">
        <f>E18+F18</f>
        <v>79877.504000000001</v>
      </c>
      <c r="H18" s="146">
        <f>G18*(1+C$15)</f>
        <v>101444.43008000001</v>
      </c>
      <c r="I18" s="105" t="str">
        <f>IF(H18&lt;H$15,"Olcsó","Drága")</f>
        <v>Olcsó</v>
      </c>
      <c r="J18" s="35">
        <f>C18*H18</f>
        <v>1014444.3008000001</v>
      </c>
      <c r="K18" s="15" t="s">
        <v>151</v>
      </c>
      <c r="L18" s="113">
        <v>1</v>
      </c>
      <c r="M18" s="27"/>
    </row>
    <row r="19" spans="1:15" ht="15.75" customHeight="1" x14ac:dyDescent="0.25">
      <c r="A19" s="28" t="s">
        <v>12</v>
      </c>
      <c r="B19" s="28" t="s">
        <v>153</v>
      </c>
      <c r="C19" s="29">
        <v>14</v>
      </c>
      <c r="D19" s="30">
        <v>66480.800000000003</v>
      </c>
      <c r="E19" s="146">
        <f t="shared" ref="E19:E73" si="0">D19*VLOOKUP(B19,$K$18:$L$21,2,0)</f>
        <v>76452.92</v>
      </c>
      <c r="F19" s="146">
        <f t="shared" ref="F19:F73" si="1">E19*C$14</f>
        <v>9174.3503999999994</v>
      </c>
      <c r="G19" s="146">
        <f t="shared" ref="G19:G73" si="2">E19+F19</f>
        <v>85627.270399999994</v>
      </c>
      <c r="H19" s="146">
        <f t="shared" ref="H19:H73" si="3">G19*(1+C$15)</f>
        <v>108746.63340799999</v>
      </c>
      <c r="I19" s="105" t="str">
        <f t="shared" ref="I19:I73" si="4">IF(H19&lt;H$15,"Olcsó","Drága")</f>
        <v>Olcsó</v>
      </c>
      <c r="J19" s="35">
        <f t="shared" ref="J19:J73" si="5">C19*H19</f>
        <v>1522452.8677119999</v>
      </c>
      <c r="K19" s="16" t="s">
        <v>152</v>
      </c>
      <c r="L19" s="114">
        <v>0.9</v>
      </c>
      <c r="M19" s="31"/>
    </row>
    <row r="20" spans="1:15" ht="15.75" customHeight="1" x14ac:dyDescent="0.25">
      <c r="A20" s="28" t="s">
        <v>13</v>
      </c>
      <c r="B20" s="28" t="s">
        <v>153</v>
      </c>
      <c r="C20" s="29">
        <v>11</v>
      </c>
      <c r="D20" s="30">
        <v>67236.800000000003</v>
      </c>
      <c r="E20" s="146">
        <f t="shared" si="0"/>
        <v>77322.319999999992</v>
      </c>
      <c r="F20" s="146">
        <f t="shared" si="1"/>
        <v>9278.6783999999989</v>
      </c>
      <c r="G20" s="146">
        <f t="shared" si="2"/>
        <v>86600.998399999997</v>
      </c>
      <c r="H20" s="146">
        <f t="shared" si="3"/>
        <v>109983.267968</v>
      </c>
      <c r="I20" s="105" t="str">
        <f t="shared" si="4"/>
        <v>Olcsó</v>
      </c>
      <c r="J20" s="35">
        <f t="shared" si="5"/>
        <v>1209815.947648</v>
      </c>
      <c r="K20" s="15" t="s">
        <v>153</v>
      </c>
      <c r="L20" s="113">
        <v>1.1499999999999999</v>
      </c>
    </row>
    <row r="21" spans="1:15" ht="15.75" customHeight="1" x14ac:dyDescent="0.25">
      <c r="A21" s="28" t="s">
        <v>14</v>
      </c>
      <c r="B21" s="28" t="s">
        <v>152</v>
      </c>
      <c r="C21" s="29">
        <v>12</v>
      </c>
      <c r="D21" s="30">
        <v>62398.400000000001</v>
      </c>
      <c r="E21" s="146">
        <f t="shared" si="0"/>
        <v>56158.560000000005</v>
      </c>
      <c r="F21" s="146">
        <f t="shared" si="1"/>
        <v>6739.0272000000004</v>
      </c>
      <c r="G21" s="146">
        <f t="shared" si="2"/>
        <v>62897.587200000009</v>
      </c>
      <c r="H21" s="146">
        <f t="shared" si="3"/>
        <v>79879.935744000017</v>
      </c>
      <c r="I21" s="105" t="str">
        <f t="shared" si="4"/>
        <v>Olcsó</v>
      </c>
      <c r="J21" s="35">
        <f t="shared" si="5"/>
        <v>958559.2289280002</v>
      </c>
      <c r="K21" s="16" t="s">
        <v>17</v>
      </c>
      <c r="L21" s="114">
        <v>1.05</v>
      </c>
      <c r="M21" s="31"/>
    </row>
    <row r="22" spans="1:15" ht="15.75" customHeight="1" x14ac:dyDescent="0.25">
      <c r="A22" s="28" t="s">
        <v>18</v>
      </c>
      <c r="B22" s="28" t="s">
        <v>153</v>
      </c>
      <c r="C22" s="29">
        <v>11</v>
      </c>
      <c r="D22" s="30">
        <v>71621.600000000006</v>
      </c>
      <c r="E22" s="146">
        <f t="shared" si="0"/>
        <v>82364.84</v>
      </c>
      <c r="F22" s="146">
        <f t="shared" si="1"/>
        <v>9883.7807999999986</v>
      </c>
      <c r="G22" s="146">
        <f t="shared" si="2"/>
        <v>92248.62079999999</v>
      </c>
      <c r="H22" s="146">
        <f t="shared" si="3"/>
        <v>117155.74841599999</v>
      </c>
      <c r="I22" s="105" t="str">
        <f t="shared" si="4"/>
        <v>Olcsó</v>
      </c>
      <c r="J22" s="35">
        <f t="shared" si="5"/>
        <v>1288713.2325759998</v>
      </c>
      <c r="M22" s="32"/>
    </row>
    <row r="23" spans="1:15" ht="15.75" customHeight="1" x14ac:dyDescent="0.25">
      <c r="A23" s="28" t="s">
        <v>19</v>
      </c>
      <c r="B23" s="28" t="s">
        <v>153</v>
      </c>
      <c r="C23" s="29">
        <v>9</v>
      </c>
      <c r="D23" s="30">
        <v>65734.25</v>
      </c>
      <c r="E23" s="146">
        <f t="shared" si="0"/>
        <v>75594.387499999997</v>
      </c>
      <c r="F23" s="146">
        <f t="shared" si="1"/>
        <v>9071.3264999999992</v>
      </c>
      <c r="G23" s="146">
        <f t="shared" si="2"/>
        <v>84665.713999999993</v>
      </c>
      <c r="H23" s="146">
        <f t="shared" si="3"/>
        <v>107525.45677999999</v>
      </c>
      <c r="I23" s="105" t="str">
        <f t="shared" si="4"/>
        <v>Olcsó</v>
      </c>
      <c r="J23" s="35">
        <f t="shared" si="5"/>
        <v>967729.11101999995</v>
      </c>
    </row>
    <row r="24" spans="1:15" ht="15.75" customHeight="1" x14ac:dyDescent="0.25">
      <c r="A24" s="28" t="s">
        <v>20</v>
      </c>
      <c r="B24" s="28" t="s">
        <v>153</v>
      </c>
      <c r="C24" s="29">
        <v>15</v>
      </c>
      <c r="D24" s="30">
        <v>76913.600000000006</v>
      </c>
      <c r="E24" s="146">
        <f t="shared" si="0"/>
        <v>88450.64</v>
      </c>
      <c r="F24" s="146">
        <f t="shared" si="1"/>
        <v>10614.076799999999</v>
      </c>
      <c r="G24" s="146">
        <f t="shared" si="2"/>
        <v>99064.716799999995</v>
      </c>
      <c r="H24" s="146">
        <f t="shared" si="3"/>
        <v>125812.190336</v>
      </c>
      <c r="I24" s="105" t="str">
        <f t="shared" si="4"/>
        <v>Drága</v>
      </c>
      <c r="J24" s="35">
        <f t="shared" si="5"/>
        <v>1887182.8550400001</v>
      </c>
    </row>
    <row r="25" spans="1:15" ht="15.75" customHeight="1" x14ac:dyDescent="0.25">
      <c r="A25" s="28" t="s">
        <v>21</v>
      </c>
      <c r="B25" s="28" t="s">
        <v>17</v>
      </c>
      <c r="C25" s="29">
        <v>12</v>
      </c>
      <c r="D25" s="30">
        <v>70695.5</v>
      </c>
      <c r="E25" s="146">
        <f t="shared" si="0"/>
        <v>74230.275000000009</v>
      </c>
      <c r="F25" s="146">
        <f t="shared" si="1"/>
        <v>8907.6329999999998</v>
      </c>
      <c r="G25" s="146">
        <f t="shared" si="2"/>
        <v>83137.90800000001</v>
      </c>
      <c r="H25" s="146">
        <f t="shared" si="3"/>
        <v>105585.14316000002</v>
      </c>
      <c r="I25" s="105" t="str">
        <f t="shared" si="4"/>
        <v>Olcsó</v>
      </c>
      <c r="J25" s="35">
        <f t="shared" si="5"/>
        <v>1267021.7179200002</v>
      </c>
    </row>
    <row r="26" spans="1:15" ht="15.75" customHeight="1" x14ac:dyDescent="0.25">
      <c r="A26" s="28" t="s">
        <v>22</v>
      </c>
      <c r="B26" s="28" t="s">
        <v>17</v>
      </c>
      <c r="C26" s="29">
        <v>14</v>
      </c>
      <c r="D26" s="30">
        <v>83717.600000000006</v>
      </c>
      <c r="E26" s="146">
        <f t="shared" si="0"/>
        <v>87903.48000000001</v>
      </c>
      <c r="F26" s="146">
        <f t="shared" si="1"/>
        <v>10548.417600000001</v>
      </c>
      <c r="G26" s="146">
        <f t="shared" si="2"/>
        <v>98451.897600000011</v>
      </c>
      <c r="H26" s="146">
        <f t="shared" si="3"/>
        <v>125033.90995200002</v>
      </c>
      <c r="I26" s="105" t="str">
        <f t="shared" si="4"/>
        <v>Drága</v>
      </c>
      <c r="J26" s="35">
        <f t="shared" si="5"/>
        <v>1750474.7393280002</v>
      </c>
      <c r="K26" s="24"/>
      <c r="L26" s="198"/>
      <c r="M26" s="198"/>
      <c r="N26" s="198"/>
      <c r="O26" s="26"/>
    </row>
    <row r="27" spans="1:15" ht="15.75" customHeight="1" x14ac:dyDescent="0.25">
      <c r="A27" s="28" t="s">
        <v>23</v>
      </c>
      <c r="B27" s="28" t="s">
        <v>17</v>
      </c>
      <c r="C27" s="29">
        <v>10</v>
      </c>
      <c r="D27" s="30">
        <v>78879.199999999997</v>
      </c>
      <c r="E27" s="146">
        <f t="shared" si="0"/>
        <v>82823.16</v>
      </c>
      <c r="F27" s="146">
        <f t="shared" si="1"/>
        <v>9938.7792000000009</v>
      </c>
      <c r="G27" s="146">
        <f t="shared" si="2"/>
        <v>92761.939200000008</v>
      </c>
      <c r="H27" s="146">
        <f t="shared" si="3"/>
        <v>117807.66278400001</v>
      </c>
      <c r="I27" s="105" t="str">
        <f t="shared" si="4"/>
        <v>Olcsó</v>
      </c>
      <c r="J27" s="35">
        <f t="shared" si="5"/>
        <v>1178076.6278400002</v>
      </c>
      <c r="K27" s="24"/>
    </row>
    <row r="28" spans="1:15" ht="15.75" customHeight="1" x14ac:dyDescent="0.25">
      <c r="A28" s="28" t="s">
        <v>24</v>
      </c>
      <c r="B28" s="28" t="s">
        <v>152</v>
      </c>
      <c r="C28" s="29">
        <v>11</v>
      </c>
      <c r="D28" s="30">
        <v>70412</v>
      </c>
      <c r="E28" s="146">
        <f t="shared" si="0"/>
        <v>63370.8</v>
      </c>
      <c r="F28" s="146">
        <f t="shared" si="1"/>
        <v>7604.4960000000001</v>
      </c>
      <c r="G28" s="146">
        <f t="shared" si="2"/>
        <v>70975.296000000002</v>
      </c>
      <c r="H28" s="146">
        <f t="shared" si="3"/>
        <v>90138.625920000006</v>
      </c>
      <c r="I28" s="105" t="str">
        <f t="shared" si="4"/>
        <v>Olcsó</v>
      </c>
      <c r="J28" s="35">
        <f t="shared" si="5"/>
        <v>991524.88512000011</v>
      </c>
      <c r="K28" s="24"/>
    </row>
    <row r="29" spans="1:15" ht="15.75" customHeight="1" x14ac:dyDescent="0.25">
      <c r="A29" s="28" t="s">
        <v>25</v>
      </c>
      <c r="B29" s="28" t="s">
        <v>17</v>
      </c>
      <c r="C29" s="29">
        <v>13</v>
      </c>
      <c r="D29" s="30">
        <v>66934.399999999994</v>
      </c>
      <c r="E29" s="146">
        <f t="shared" si="0"/>
        <v>70281.119999999995</v>
      </c>
      <c r="F29" s="146">
        <f t="shared" si="1"/>
        <v>8433.7343999999994</v>
      </c>
      <c r="G29" s="146">
        <f t="shared" si="2"/>
        <v>78714.854399999997</v>
      </c>
      <c r="H29" s="146">
        <f t="shared" si="3"/>
        <v>99967.865087999991</v>
      </c>
      <c r="I29" s="105" t="str">
        <f t="shared" si="4"/>
        <v>Olcsó</v>
      </c>
      <c r="J29" s="35">
        <f t="shared" si="5"/>
        <v>1299582.246144</v>
      </c>
      <c r="K29" s="24"/>
    </row>
    <row r="30" spans="1:15" ht="15.75" customHeight="1" x14ac:dyDescent="0.25">
      <c r="A30" s="28" t="s">
        <v>26</v>
      </c>
      <c r="B30" s="28" t="s">
        <v>17</v>
      </c>
      <c r="C30" s="29">
        <v>16</v>
      </c>
      <c r="D30" s="30">
        <v>96267.199999999997</v>
      </c>
      <c r="E30" s="146">
        <f t="shared" si="0"/>
        <v>101080.56</v>
      </c>
      <c r="F30" s="146">
        <f t="shared" si="1"/>
        <v>12129.6672</v>
      </c>
      <c r="G30" s="146">
        <f t="shared" si="2"/>
        <v>113210.22719999999</v>
      </c>
      <c r="H30" s="146">
        <f t="shared" si="3"/>
        <v>143776.98854399999</v>
      </c>
      <c r="I30" s="105" t="str">
        <f t="shared" si="4"/>
        <v>Drága</v>
      </c>
      <c r="J30" s="35">
        <f t="shared" si="5"/>
        <v>2300431.8167039999</v>
      </c>
    </row>
    <row r="31" spans="1:15" ht="15.75" customHeight="1" x14ac:dyDescent="0.25">
      <c r="A31" s="28" t="s">
        <v>27</v>
      </c>
      <c r="B31" s="28" t="s">
        <v>17</v>
      </c>
      <c r="C31" s="29">
        <v>19</v>
      </c>
      <c r="D31" s="30">
        <v>91428.799999999988</v>
      </c>
      <c r="E31" s="146">
        <f t="shared" si="0"/>
        <v>96000.239999999991</v>
      </c>
      <c r="F31" s="146">
        <f t="shared" si="1"/>
        <v>11520.028799999998</v>
      </c>
      <c r="G31" s="146">
        <f t="shared" si="2"/>
        <v>107520.26879999999</v>
      </c>
      <c r="H31" s="146">
        <f t="shared" si="3"/>
        <v>136550.74137599999</v>
      </c>
      <c r="I31" s="105" t="str">
        <f t="shared" si="4"/>
        <v>Drága</v>
      </c>
      <c r="J31" s="35">
        <f t="shared" si="5"/>
        <v>2594464.0861439998</v>
      </c>
    </row>
    <row r="32" spans="1:15" ht="15.75" customHeight="1" x14ac:dyDescent="0.25">
      <c r="A32" s="28" t="s">
        <v>28</v>
      </c>
      <c r="B32" s="28" t="s">
        <v>153</v>
      </c>
      <c r="C32" s="29">
        <v>15</v>
      </c>
      <c r="D32" s="30">
        <v>67690.399999999994</v>
      </c>
      <c r="E32" s="146">
        <f t="shared" si="0"/>
        <v>77843.959999999992</v>
      </c>
      <c r="F32" s="146">
        <f t="shared" si="1"/>
        <v>9341.2751999999982</v>
      </c>
      <c r="G32" s="146">
        <f t="shared" si="2"/>
        <v>87185.235199999996</v>
      </c>
      <c r="H32" s="146">
        <f t="shared" si="3"/>
        <v>110725.248704</v>
      </c>
      <c r="I32" s="105" t="str">
        <f t="shared" si="4"/>
        <v>Olcsó</v>
      </c>
      <c r="J32" s="35">
        <f t="shared" si="5"/>
        <v>1660878.7305600001</v>
      </c>
      <c r="K32" s="33"/>
      <c r="L32" s="34"/>
      <c r="M32" s="35"/>
    </row>
    <row r="33" spans="1:13" ht="15.75" customHeight="1" x14ac:dyDescent="0.25">
      <c r="A33" s="28" t="s">
        <v>29</v>
      </c>
      <c r="B33" s="21" t="s">
        <v>151</v>
      </c>
      <c r="C33" s="29">
        <v>13</v>
      </c>
      <c r="D33" s="30">
        <v>63655.25</v>
      </c>
      <c r="E33" s="146">
        <f t="shared" si="0"/>
        <v>63655.25</v>
      </c>
      <c r="F33" s="146">
        <f t="shared" si="1"/>
        <v>7638.63</v>
      </c>
      <c r="G33" s="146">
        <f t="shared" si="2"/>
        <v>71293.88</v>
      </c>
      <c r="H33" s="146">
        <f t="shared" si="3"/>
        <v>90543.227600000013</v>
      </c>
      <c r="I33" s="105" t="str">
        <f t="shared" si="4"/>
        <v>Olcsó</v>
      </c>
      <c r="J33" s="35">
        <f t="shared" si="5"/>
        <v>1177061.9588000001</v>
      </c>
      <c r="K33" s="33"/>
      <c r="L33" s="34"/>
      <c r="M33" s="35"/>
    </row>
    <row r="34" spans="1:13" ht="15.75" customHeight="1" x14ac:dyDescent="0.25">
      <c r="A34" s="28" t="s">
        <v>30</v>
      </c>
      <c r="B34" s="21" t="s">
        <v>151</v>
      </c>
      <c r="C34" s="29">
        <v>16</v>
      </c>
      <c r="D34" s="30">
        <v>71016.800000000003</v>
      </c>
      <c r="E34" s="146">
        <f t="shared" si="0"/>
        <v>71016.800000000003</v>
      </c>
      <c r="F34" s="146">
        <f t="shared" si="1"/>
        <v>8522.0159999999996</v>
      </c>
      <c r="G34" s="146">
        <f t="shared" si="2"/>
        <v>79538.816000000006</v>
      </c>
      <c r="H34" s="146">
        <f t="shared" si="3"/>
        <v>101014.29632000001</v>
      </c>
      <c r="I34" s="105" t="str">
        <f t="shared" si="4"/>
        <v>Olcsó</v>
      </c>
      <c r="J34" s="35">
        <f t="shared" si="5"/>
        <v>1616228.7411200001</v>
      </c>
      <c r="K34" s="33"/>
      <c r="L34" s="34"/>
      <c r="M34" s="35"/>
    </row>
    <row r="35" spans="1:13" ht="15.75" customHeight="1" x14ac:dyDescent="0.25">
      <c r="A35" s="28" t="s">
        <v>31</v>
      </c>
      <c r="B35" s="28" t="s">
        <v>153</v>
      </c>
      <c r="C35" s="29">
        <v>17</v>
      </c>
      <c r="D35" s="30">
        <v>66178.399999999994</v>
      </c>
      <c r="E35" s="146">
        <f t="shared" si="0"/>
        <v>76105.159999999989</v>
      </c>
      <c r="F35" s="146">
        <f t="shared" si="1"/>
        <v>9132.6191999999992</v>
      </c>
      <c r="G35" s="146">
        <f t="shared" si="2"/>
        <v>85237.77919999999</v>
      </c>
      <c r="H35" s="146">
        <f t="shared" si="3"/>
        <v>108251.97958399999</v>
      </c>
      <c r="I35" s="105" t="str">
        <f t="shared" si="4"/>
        <v>Olcsó</v>
      </c>
      <c r="J35" s="35">
        <f t="shared" si="5"/>
        <v>1840283.6529279999</v>
      </c>
      <c r="K35" s="33"/>
      <c r="L35" s="34"/>
      <c r="M35" s="35"/>
    </row>
    <row r="36" spans="1:13" ht="15.75" customHeight="1" x14ac:dyDescent="0.25">
      <c r="A36" s="28" t="s">
        <v>32</v>
      </c>
      <c r="B36" s="21" t="s">
        <v>151</v>
      </c>
      <c r="C36" s="29">
        <v>18</v>
      </c>
      <c r="D36" s="30">
        <v>86590.399999999994</v>
      </c>
      <c r="E36" s="146">
        <f t="shared" si="0"/>
        <v>86590.399999999994</v>
      </c>
      <c r="F36" s="146">
        <f t="shared" si="1"/>
        <v>10390.847999999998</v>
      </c>
      <c r="G36" s="146">
        <f t="shared" si="2"/>
        <v>96981.247999999992</v>
      </c>
      <c r="H36" s="146">
        <f t="shared" si="3"/>
        <v>123166.18496</v>
      </c>
      <c r="I36" s="105" t="str">
        <f t="shared" si="4"/>
        <v>Olcsó</v>
      </c>
      <c r="J36" s="35">
        <f t="shared" si="5"/>
        <v>2216991.3292800002</v>
      </c>
      <c r="K36" s="33"/>
      <c r="L36" s="34"/>
      <c r="M36" s="35"/>
    </row>
    <row r="37" spans="1:13" ht="15.75" customHeight="1" x14ac:dyDescent="0.25">
      <c r="A37" s="28" t="s">
        <v>33</v>
      </c>
      <c r="B37" s="21" t="s">
        <v>151</v>
      </c>
      <c r="C37" s="29">
        <v>10</v>
      </c>
      <c r="D37" s="30">
        <v>81752</v>
      </c>
      <c r="E37" s="146">
        <f t="shared" si="0"/>
        <v>81752</v>
      </c>
      <c r="F37" s="146">
        <f t="shared" si="1"/>
        <v>9810.24</v>
      </c>
      <c r="G37" s="146">
        <f t="shared" si="2"/>
        <v>91562.240000000005</v>
      </c>
      <c r="H37" s="146">
        <f t="shared" si="3"/>
        <v>116284.0448</v>
      </c>
      <c r="I37" s="105" t="str">
        <f t="shared" si="4"/>
        <v>Olcsó</v>
      </c>
      <c r="J37" s="35">
        <f t="shared" si="5"/>
        <v>1162840.4480000001</v>
      </c>
    </row>
    <row r="38" spans="1:13" ht="15.75" customHeight="1" x14ac:dyDescent="0.25">
      <c r="A38" s="28" t="s">
        <v>34</v>
      </c>
      <c r="B38" s="28" t="s">
        <v>153</v>
      </c>
      <c r="C38" s="29">
        <v>14</v>
      </c>
      <c r="D38" s="30">
        <v>79332.800000000003</v>
      </c>
      <c r="E38" s="146">
        <f t="shared" si="0"/>
        <v>91232.72</v>
      </c>
      <c r="F38" s="146">
        <f t="shared" si="1"/>
        <v>10947.9264</v>
      </c>
      <c r="G38" s="146">
        <f t="shared" si="2"/>
        <v>102180.6464</v>
      </c>
      <c r="H38" s="146">
        <f t="shared" si="3"/>
        <v>129769.42092799999</v>
      </c>
      <c r="I38" s="105" t="str">
        <f t="shared" si="4"/>
        <v>Drága</v>
      </c>
      <c r="J38" s="35">
        <f t="shared" si="5"/>
        <v>1816771.8929919999</v>
      </c>
    </row>
    <row r="39" spans="1:13" ht="15.75" customHeight="1" x14ac:dyDescent="0.25">
      <c r="A39" s="28" t="s">
        <v>35</v>
      </c>
      <c r="B39" s="28" t="s">
        <v>153</v>
      </c>
      <c r="C39" s="29">
        <v>16</v>
      </c>
      <c r="D39" s="30">
        <v>74494.399999999994</v>
      </c>
      <c r="E39" s="146">
        <f t="shared" si="0"/>
        <v>85668.559999999983</v>
      </c>
      <c r="F39" s="146">
        <f t="shared" si="1"/>
        <v>10280.227199999998</v>
      </c>
      <c r="G39" s="146">
        <f t="shared" si="2"/>
        <v>95948.787199999977</v>
      </c>
      <c r="H39" s="146">
        <f t="shared" si="3"/>
        <v>121854.95974399998</v>
      </c>
      <c r="I39" s="105" t="str">
        <f t="shared" si="4"/>
        <v>Olcsó</v>
      </c>
      <c r="J39" s="35">
        <f t="shared" si="5"/>
        <v>1949679.3559039996</v>
      </c>
    </row>
    <row r="40" spans="1:13" ht="15.75" customHeight="1" x14ac:dyDescent="0.25">
      <c r="A40" s="28" t="s">
        <v>36</v>
      </c>
      <c r="B40" s="28" t="s">
        <v>153</v>
      </c>
      <c r="C40" s="29">
        <v>12</v>
      </c>
      <c r="D40" s="30">
        <v>84114.5</v>
      </c>
      <c r="E40" s="146">
        <f t="shared" si="0"/>
        <v>96731.674999999988</v>
      </c>
      <c r="F40" s="146">
        <f t="shared" si="1"/>
        <v>11607.800999999998</v>
      </c>
      <c r="G40" s="146">
        <f t="shared" si="2"/>
        <v>108339.47599999998</v>
      </c>
      <c r="H40" s="146">
        <f t="shared" si="3"/>
        <v>137591.13451999996</v>
      </c>
      <c r="I40" s="105" t="str">
        <f t="shared" si="4"/>
        <v>Drága</v>
      </c>
      <c r="J40" s="35">
        <f t="shared" si="5"/>
        <v>1651093.6142399996</v>
      </c>
    </row>
    <row r="41" spans="1:13" ht="15.75" customHeight="1" x14ac:dyDescent="0.25">
      <c r="A41" s="28" t="s">
        <v>37</v>
      </c>
      <c r="B41" s="21" t="s">
        <v>151</v>
      </c>
      <c r="C41" s="29">
        <v>10</v>
      </c>
      <c r="D41" s="30">
        <v>73889.600000000006</v>
      </c>
      <c r="E41" s="146">
        <f t="shared" si="0"/>
        <v>73889.600000000006</v>
      </c>
      <c r="F41" s="146">
        <f t="shared" si="1"/>
        <v>8866.7520000000004</v>
      </c>
      <c r="G41" s="146">
        <f t="shared" si="2"/>
        <v>82756.352000000014</v>
      </c>
      <c r="H41" s="146">
        <f t="shared" si="3"/>
        <v>105100.56704000002</v>
      </c>
      <c r="I41" s="105" t="str">
        <f t="shared" si="4"/>
        <v>Olcsó</v>
      </c>
      <c r="J41" s="35">
        <f t="shared" si="5"/>
        <v>1051005.6704000002</v>
      </c>
    </row>
    <row r="42" spans="1:13" ht="15.75" customHeight="1" x14ac:dyDescent="0.25">
      <c r="A42" s="28" t="s">
        <v>38</v>
      </c>
      <c r="B42" s="21" t="s">
        <v>151</v>
      </c>
      <c r="C42" s="29">
        <v>15</v>
      </c>
      <c r="D42" s="30">
        <v>74040.800000000003</v>
      </c>
      <c r="E42" s="146">
        <f t="shared" si="0"/>
        <v>74040.800000000003</v>
      </c>
      <c r="F42" s="146">
        <f t="shared" si="1"/>
        <v>8884.8960000000006</v>
      </c>
      <c r="G42" s="146">
        <f t="shared" si="2"/>
        <v>82925.695999999996</v>
      </c>
      <c r="H42" s="146">
        <f t="shared" si="3"/>
        <v>105315.63391999999</v>
      </c>
      <c r="I42" s="105" t="str">
        <f t="shared" si="4"/>
        <v>Olcsó</v>
      </c>
      <c r="J42" s="35">
        <f t="shared" si="5"/>
        <v>1579734.5088</v>
      </c>
      <c r="K42" s="33"/>
      <c r="L42" s="34"/>
    </row>
    <row r="43" spans="1:13" ht="15.75" customHeight="1" x14ac:dyDescent="0.25">
      <c r="A43" s="28" t="s">
        <v>40</v>
      </c>
      <c r="B43" s="21" t="s">
        <v>151</v>
      </c>
      <c r="C43" s="29">
        <v>14</v>
      </c>
      <c r="D43" s="30">
        <v>69202.399999999994</v>
      </c>
      <c r="E43" s="146">
        <f t="shared" si="0"/>
        <v>69202.399999999994</v>
      </c>
      <c r="F43" s="146">
        <f t="shared" si="1"/>
        <v>8304.2879999999986</v>
      </c>
      <c r="G43" s="146">
        <f t="shared" si="2"/>
        <v>77506.687999999995</v>
      </c>
      <c r="H43" s="146">
        <f t="shared" si="3"/>
        <v>98433.493759999998</v>
      </c>
      <c r="I43" s="105" t="str">
        <f t="shared" si="4"/>
        <v>Olcsó</v>
      </c>
      <c r="J43" s="35">
        <f t="shared" si="5"/>
        <v>1378068.91264</v>
      </c>
      <c r="K43" s="33"/>
      <c r="L43" s="34"/>
    </row>
    <row r="44" spans="1:13" ht="15.75" customHeight="1" x14ac:dyDescent="0.25">
      <c r="A44" s="28" t="s">
        <v>42</v>
      </c>
      <c r="B44" s="21" t="s">
        <v>152</v>
      </c>
      <c r="C44" s="29">
        <v>17</v>
      </c>
      <c r="D44" s="30">
        <v>87346.4</v>
      </c>
      <c r="E44" s="146">
        <f t="shared" si="0"/>
        <v>78611.759999999995</v>
      </c>
      <c r="F44" s="146">
        <f t="shared" si="1"/>
        <v>9433.4111999999986</v>
      </c>
      <c r="G44" s="146">
        <f t="shared" si="2"/>
        <v>88045.171199999997</v>
      </c>
      <c r="H44" s="146">
        <f t="shared" si="3"/>
        <v>111817.367424</v>
      </c>
      <c r="I44" s="105" t="str">
        <f t="shared" si="4"/>
        <v>Olcsó</v>
      </c>
      <c r="J44" s="35">
        <f t="shared" si="5"/>
        <v>1900895.246208</v>
      </c>
      <c r="K44" s="33"/>
      <c r="L44" s="34"/>
    </row>
    <row r="45" spans="1:13" ht="15.75" customHeight="1" x14ac:dyDescent="0.25">
      <c r="A45" s="28" t="s">
        <v>43</v>
      </c>
      <c r="B45" s="21" t="s">
        <v>151</v>
      </c>
      <c r="C45" s="29">
        <v>19</v>
      </c>
      <c r="D45" s="30">
        <v>82508</v>
      </c>
      <c r="E45" s="146">
        <f t="shared" si="0"/>
        <v>82508</v>
      </c>
      <c r="F45" s="146">
        <f t="shared" si="1"/>
        <v>9900.9599999999991</v>
      </c>
      <c r="G45" s="146">
        <f t="shared" si="2"/>
        <v>92408.959999999992</v>
      </c>
      <c r="H45" s="146">
        <f t="shared" si="3"/>
        <v>117359.3792</v>
      </c>
      <c r="I45" s="105" t="str">
        <f t="shared" si="4"/>
        <v>Olcsó</v>
      </c>
      <c r="J45" s="35">
        <f t="shared" si="5"/>
        <v>2229828.2047999999</v>
      </c>
    </row>
    <row r="46" spans="1:13" ht="15.75" customHeight="1" x14ac:dyDescent="0.25">
      <c r="A46" s="28" t="s">
        <v>44</v>
      </c>
      <c r="B46" s="21" t="s">
        <v>151</v>
      </c>
      <c r="C46" s="29">
        <v>16</v>
      </c>
      <c r="D46" s="30">
        <v>93214.85</v>
      </c>
      <c r="E46" s="146">
        <f t="shared" si="0"/>
        <v>93214.85</v>
      </c>
      <c r="F46" s="146">
        <f t="shared" si="1"/>
        <v>11185.782000000001</v>
      </c>
      <c r="G46" s="146">
        <f t="shared" si="2"/>
        <v>104400.63200000001</v>
      </c>
      <c r="H46" s="146">
        <f t="shared" si="3"/>
        <v>132588.80264000001</v>
      </c>
      <c r="I46" s="105" t="str">
        <f t="shared" si="4"/>
        <v>Drága</v>
      </c>
      <c r="J46" s="35">
        <f t="shared" si="5"/>
        <v>2121420.8422400001</v>
      </c>
    </row>
    <row r="47" spans="1:13" ht="15.75" customHeight="1" x14ac:dyDescent="0.25">
      <c r="A47" s="28" t="s">
        <v>45</v>
      </c>
      <c r="B47" s="21" t="s">
        <v>151</v>
      </c>
      <c r="C47" s="29">
        <v>14</v>
      </c>
      <c r="D47" s="30">
        <v>85834.4</v>
      </c>
      <c r="E47" s="146">
        <f t="shared" si="0"/>
        <v>85834.4</v>
      </c>
      <c r="F47" s="146">
        <f t="shared" si="1"/>
        <v>10300.127999999999</v>
      </c>
      <c r="G47" s="146">
        <f t="shared" si="2"/>
        <v>96134.527999999991</v>
      </c>
      <c r="H47" s="146">
        <f t="shared" si="3"/>
        <v>122090.85055999999</v>
      </c>
      <c r="I47" s="105" t="str">
        <f t="shared" si="4"/>
        <v>Olcsó</v>
      </c>
      <c r="J47" s="35">
        <f t="shared" si="5"/>
        <v>1709271.90784</v>
      </c>
    </row>
    <row r="48" spans="1:13" ht="15.75" customHeight="1" x14ac:dyDescent="0.25">
      <c r="A48" s="28" t="s">
        <v>46</v>
      </c>
      <c r="B48" s="28" t="s">
        <v>153</v>
      </c>
      <c r="C48" s="29">
        <v>12</v>
      </c>
      <c r="D48" s="30">
        <v>115016</v>
      </c>
      <c r="E48" s="146">
        <f t="shared" si="0"/>
        <v>132268.4</v>
      </c>
      <c r="F48" s="146">
        <f t="shared" si="1"/>
        <v>15872.207999999999</v>
      </c>
      <c r="G48" s="146">
        <f t="shared" si="2"/>
        <v>148140.60800000001</v>
      </c>
      <c r="H48" s="146">
        <f t="shared" si="3"/>
        <v>188138.57216000001</v>
      </c>
      <c r="I48" s="105" t="str">
        <f t="shared" si="4"/>
        <v>Drága</v>
      </c>
      <c r="J48" s="35">
        <f t="shared" si="5"/>
        <v>2257662.8659200002</v>
      </c>
    </row>
    <row r="49" spans="1:11" ht="15.75" customHeight="1" x14ac:dyDescent="0.25">
      <c r="A49" s="28" t="s">
        <v>47</v>
      </c>
      <c r="B49" s="28" t="s">
        <v>153</v>
      </c>
      <c r="C49" s="29">
        <v>10</v>
      </c>
      <c r="D49" s="30">
        <v>105641.60000000001</v>
      </c>
      <c r="E49" s="146">
        <f t="shared" si="0"/>
        <v>121487.84</v>
      </c>
      <c r="F49" s="146">
        <f t="shared" si="1"/>
        <v>14578.540799999999</v>
      </c>
      <c r="G49" s="146">
        <f t="shared" si="2"/>
        <v>136066.38079999998</v>
      </c>
      <c r="H49" s="146">
        <f t="shared" si="3"/>
        <v>172804.30361599999</v>
      </c>
      <c r="I49" s="105" t="str">
        <f t="shared" si="4"/>
        <v>Drága</v>
      </c>
      <c r="J49" s="35">
        <f t="shared" si="5"/>
        <v>1728043.0361599999</v>
      </c>
    </row>
    <row r="50" spans="1:11" ht="15.75" customHeight="1" x14ac:dyDescent="0.25">
      <c r="A50" s="28" t="s">
        <v>48</v>
      </c>
      <c r="B50" s="28" t="s">
        <v>153</v>
      </c>
      <c r="C50" s="29">
        <v>12</v>
      </c>
      <c r="D50" s="30">
        <v>100803.2</v>
      </c>
      <c r="E50" s="146">
        <f t="shared" si="0"/>
        <v>115923.68</v>
      </c>
      <c r="F50" s="146">
        <f t="shared" si="1"/>
        <v>13910.841599999998</v>
      </c>
      <c r="G50" s="146">
        <f t="shared" si="2"/>
        <v>129834.52159999999</v>
      </c>
      <c r="H50" s="146">
        <f t="shared" si="3"/>
        <v>164889.842432</v>
      </c>
      <c r="I50" s="105" t="str">
        <f t="shared" si="4"/>
        <v>Drága</v>
      </c>
      <c r="J50" s="35">
        <f t="shared" si="5"/>
        <v>1978678.1091840002</v>
      </c>
    </row>
    <row r="51" spans="1:11" ht="15.75" customHeight="1" x14ac:dyDescent="0.25">
      <c r="A51" s="28" t="s">
        <v>49</v>
      </c>
      <c r="B51" s="28" t="s">
        <v>152</v>
      </c>
      <c r="C51" s="29">
        <v>13</v>
      </c>
      <c r="D51" s="30">
        <v>60850</v>
      </c>
      <c r="E51" s="146">
        <f t="shared" si="0"/>
        <v>54765</v>
      </c>
      <c r="F51" s="146">
        <f t="shared" si="1"/>
        <v>6571.8</v>
      </c>
      <c r="G51" s="146">
        <f t="shared" si="2"/>
        <v>61336.800000000003</v>
      </c>
      <c r="H51" s="146">
        <f t="shared" si="3"/>
        <v>77897.736000000004</v>
      </c>
      <c r="I51" s="105" t="str">
        <f t="shared" si="4"/>
        <v>Olcsó</v>
      </c>
      <c r="J51" s="35">
        <f t="shared" si="5"/>
        <v>1012670.5680000001</v>
      </c>
    </row>
    <row r="52" spans="1:11" ht="15.75" customHeight="1" x14ac:dyDescent="0.25">
      <c r="A52" s="28" t="s">
        <v>50</v>
      </c>
      <c r="B52" s="28" t="s">
        <v>153</v>
      </c>
      <c r="C52" s="29">
        <v>10</v>
      </c>
      <c r="D52" s="30">
        <v>102500</v>
      </c>
      <c r="E52" s="146">
        <f t="shared" si="0"/>
        <v>117874.99999999999</v>
      </c>
      <c r="F52" s="146">
        <f t="shared" si="1"/>
        <v>14144.999999999998</v>
      </c>
      <c r="G52" s="146">
        <f t="shared" si="2"/>
        <v>132019.99999999997</v>
      </c>
      <c r="H52" s="146">
        <f t="shared" si="3"/>
        <v>167665.39999999997</v>
      </c>
      <c r="I52" s="105" t="str">
        <f t="shared" si="4"/>
        <v>Drága</v>
      </c>
      <c r="J52" s="35">
        <f t="shared" si="5"/>
        <v>1676653.9999999995</v>
      </c>
    </row>
    <row r="53" spans="1:11" ht="15.75" customHeight="1" x14ac:dyDescent="0.25">
      <c r="A53" s="28" t="s">
        <v>51</v>
      </c>
      <c r="B53" s="28" t="s">
        <v>153</v>
      </c>
      <c r="C53" s="29">
        <v>12</v>
      </c>
      <c r="D53" s="30">
        <v>141000</v>
      </c>
      <c r="E53" s="146">
        <f t="shared" si="0"/>
        <v>162150</v>
      </c>
      <c r="F53" s="146">
        <f t="shared" si="1"/>
        <v>19458</v>
      </c>
      <c r="G53" s="146">
        <f t="shared" si="2"/>
        <v>181608</v>
      </c>
      <c r="H53" s="146">
        <f t="shared" si="3"/>
        <v>230642.16</v>
      </c>
      <c r="I53" s="105" t="str">
        <f t="shared" si="4"/>
        <v>Drága</v>
      </c>
      <c r="J53" s="35">
        <f t="shared" si="5"/>
        <v>2767705.92</v>
      </c>
    </row>
    <row r="54" spans="1:11" ht="15.75" customHeight="1" x14ac:dyDescent="0.25">
      <c r="A54" s="28" t="s">
        <v>52</v>
      </c>
      <c r="B54" s="28" t="s">
        <v>153</v>
      </c>
      <c r="C54" s="29">
        <v>10</v>
      </c>
      <c r="D54" s="30">
        <v>134000</v>
      </c>
      <c r="E54" s="146">
        <f t="shared" si="0"/>
        <v>154100</v>
      </c>
      <c r="F54" s="146">
        <f t="shared" si="1"/>
        <v>18492</v>
      </c>
      <c r="G54" s="146">
        <f t="shared" si="2"/>
        <v>172592</v>
      </c>
      <c r="H54" s="146">
        <f t="shared" si="3"/>
        <v>219191.84</v>
      </c>
      <c r="I54" s="105" t="str">
        <f t="shared" si="4"/>
        <v>Drága</v>
      </c>
      <c r="J54" s="35">
        <f t="shared" si="5"/>
        <v>2191918.4</v>
      </c>
    </row>
    <row r="55" spans="1:11" ht="15.75" customHeight="1" x14ac:dyDescent="0.25">
      <c r="A55" s="28" t="s">
        <v>53</v>
      </c>
      <c r="B55" s="28" t="s">
        <v>17</v>
      </c>
      <c r="C55" s="29">
        <v>11</v>
      </c>
      <c r="D55" s="30">
        <v>72982.399999999994</v>
      </c>
      <c r="E55" s="146">
        <f t="shared" si="0"/>
        <v>76631.520000000004</v>
      </c>
      <c r="F55" s="146">
        <f t="shared" si="1"/>
        <v>9195.7824000000001</v>
      </c>
      <c r="G55" s="146">
        <f t="shared" si="2"/>
        <v>85827.3024</v>
      </c>
      <c r="H55" s="146">
        <f t="shared" si="3"/>
        <v>109000.674048</v>
      </c>
      <c r="I55" s="105" t="str">
        <f t="shared" si="4"/>
        <v>Olcsó</v>
      </c>
      <c r="J55" s="35">
        <f t="shared" si="5"/>
        <v>1199007.4145279999</v>
      </c>
    </row>
    <row r="56" spans="1:11" ht="15.75" customHeight="1" x14ac:dyDescent="0.25">
      <c r="A56" s="28" t="s">
        <v>54</v>
      </c>
      <c r="B56" s="28" t="s">
        <v>152</v>
      </c>
      <c r="C56" s="29">
        <v>12</v>
      </c>
      <c r="D56" s="30">
        <v>68144</v>
      </c>
      <c r="E56" s="146">
        <f t="shared" si="0"/>
        <v>61329.599999999999</v>
      </c>
      <c r="F56" s="146">
        <f t="shared" si="1"/>
        <v>7359.5519999999997</v>
      </c>
      <c r="G56" s="146">
        <f t="shared" si="2"/>
        <v>68689.152000000002</v>
      </c>
      <c r="H56" s="146">
        <f t="shared" si="3"/>
        <v>87235.223039999997</v>
      </c>
      <c r="I56" s="105" t="str">
        <f t="shared" si="4"/>
        <v>Olcsó</v>
      </c>
      <c r="J56" s="35">
        <f t="shared" si="5"/>
        <v>1046822.6764799999</v>
      </c>
    </row>
    <row r="57" spans="1:11" ht="15.75" customHeight="1" x14ac:dyDescent="0.25">
      <c r="A57" s="28" t="s">
        <v>55</v>
      </c>
      <c r="B57" s="28" t="s">
        <v>17</v>
      </c>
      <c r="C57" s="29">
        <v>17</v>
      </c>
      <c r="D57" s="30">
        <v>80693.600000000006</v>
      </c>
      <c r="E57" s="146">
        <f t="shared" si="0"/>
        <v>84728.280000000013</v>
      </c>
      <c r="F57" s="146">
        <f t="shared" si="1"/>
        <v>10167.393600000001</v>
      </c>
      <c r="G57" s="146">
        <f t="shared" si="2"/>
        <v>94895.673600000009</v>
      </c>
      <c r="H57" s="146">
        <f t="shared" si="3"/>
        <v>120517.50547200002</v>
      </c>
      <c r="I57" s="105" t="str">
        <f t="shared" si="4"/>
        <v>Olcsó</v>
      </c>
      <c r="J57" s="35">
        <f t="shared" si="5"/>
        <v>2048797.5930240003</v>
      </c>
    </row>
    <row r="58" spans="1:11" ht="15.75" customHeight="1" x14ac:dyDescent="0.25">
      <c r="A58" s="28" t="s">
        <v>56</v>
      </c>
      <c r="B58" s="28" t="s">
        <v>17</v>
      </c>
      <c r="C58" s="29">
        <v>10</v>
      </c>
      <c r="D58" s="30">
        <v>77471.149999999994</v>
      </c>
      <c r="E58" s="146">
        <f t="shared" si="0"/>
        <v>81344.707500000004</v>
      </c>
      <c r="F58" s="146">
        <f t="shared" si="1"/>
        <v>9761.3649000000005</v>
      </c>
      <c r="G58" s="146">
        <f t="shared" si="2"/>
        <v>91106.072400000005</v>
      </c>
      <c r="H58" s="146">
        <f t="shared" si="3"/>
        <v>115704.71194800001</v>
      </c>
      <c r="I58" s="105" t="str">
        <f t="shared" si="4"/>
        <v>Olcsó</v>
      </c>
      <c r="J58" s="35">
        <f t="shared" si="5"/>
        <v>1157047.1194800001</v>
      </c>
    </row>
    <row r="59" spans="1:11" ht="15.75" customHeight="1" x14ac:dyDescent="0.25">
      <c r="A59" s="28" t="s">
        <v>57</v>
      </c>
      <c r="B59" s="28" t="s">
        <v>152</v>
      </c>
      <c r="C59" s="29">
        <v>13</v>
      </c>
      <c r="D59" s="30">
        <v>99000</v>
      </c>
      <c r="E59" s="146">
        <f t="shared" si="0"/>
        <v>89100</v>
      </c>
      <c r="F59" s="146">
        <f t="shared" si="1"/>
        <v>10692</v>
      </c>
      <c r="G59" s="146">
        <f t="shared" si="2"/>
        <v>99792</v>
      </c>
      <c r="H59" s="146">
        <f t="shared" si="3"/>
        <v>126735.84</v>
      </c>
      <c r="I59" s="105" t="str">
        <f t="shared" si="4"/>
        <v>Drága</v>
      </c>
      <c r="J59" s="35">
        <f t="shared" si="5"/>
        <v>1647565.92</v>
      </c>
      <c r="K59" s="24"/>
    </row>
    <row r="60" spans="1:11" ht="15.75" customHeight="1" x14ac:dyDescent="0.25">
      <c r="A60" s="28" t="s">
        <v>58</v>
      </c>
      <c r="B60" s="28" t="s">
        <v>17</v>
      </c>
      <c r="C60" s="29">
        <v>14</v>
      </c>
      <c r="D60" s="30">
        <v>95662.399999999994</v>
      </c>
      <c r="E60" s="146">
        <f t="shared" si="0"/>
        <v>100445.52</v>
      </c>
      <c r="F60" s="146">
        <f t="shared" si="1"/>
        <v>12053.4624</v>
      </c>
      <c r="G60" s="146">
        <f t="shared" si="2"/>
        <v>112498.98240000001</v>
      </c>
      <c r="H60" s="146">
        <f t="shared" si="3"/>
        <v>142873.70764800001</v>
      </c>
      <c r="I60" s="105" t="str">
        <f t="shared" si="4"/>
        <v>Drága</v>
      </c>
      <c r="J60" s="35">
        <f t="shared" si="5"/>
        <v>2000231.9070720002</v>
      </c>
      <c r="K60" s="24"/>
    </row>
    <row r="61" spans="1:11" ht="15.75" customHeight="1" x14ac:dyDescent="0.25">
      <c r="A61" s="28" t="s">
        <v>59</v>
      </c>
      <c r="B61" s="28" t="s">
        <v>17</v>
      </c>
      <c r="C61" s="29">
        <v>11</v>
      </c>
      <c r="D61" s="30">
        <v>113000</v>
      </c>
      <c r="E61" s="146">
        <f t="shared" si="0"/>
        <v>118650</v>
      </c>
      <c r="F61" s="146">
        <f t="shared" si="1"/>
        <v>14238</v>
      </c>
      <c r="G61" s="146">
        <f t="shared" si="2"/>
        <v>132888</v>
      </c>
      <c r="H61" s="146">
        <f t="shared" si="3"/>
        <v>168767.76</v>
      </c>
      <c r="I61" s="105" t="str">
        <f t="shared" si="4"/>
        <v>Drága</v>
      </c>
      <c r="J61" s="35">
        <f t="shared" si="5"/>
        <v>1856445.36</v>
      </c>
      <c r="K61" s="24"/>
    </row>
    <row r="62" spans="1:11" ht="15.75" customHeight="1" x14ac:dyDescent="0.25">
      <c r="A62" s="28" t="s">
        <v>60</v>
      </c>
      <c r="B62" s="21" t="s">
        <v>151</v>
      </c>
      <c r="C62" s="29">
        <v>16</v>
      </c>
      <c r="D62" s="30">
        <v>106000</v>
      </c>
      <c r="E62" s="146">
        <f t="shared" si="0"/>
        <v>106000</v>
      </c>
      <c r="F62" s="146">
        <f t="shared" si="1"/>
        <v>12720</v>
      </c>
      <c r="G62" s="146">
        <f t="shared" si="2"/>
        <v>118720</v>
      </c>
      <c r="H62" s="146">
        <f t="shared" si="3"/>
        <v>150774.39999999999</v>
      </c>
      <c r="I62" s="105" t="str">
        <f t="shared" si="4"/>
        <v>Drága</v>
      </c>
      <c r="J62" s="35">
        <f t="shared" si="5"/>
        <v>2412390.3999999999</v>
      </c>
      <c r="K62" s="24"/>
    </row>
    <row r="63" spans="1:11" ht="15.75" customHeight="1" x14ac:dyDescent="0.25">
      <c r="A63" s="28" t="s">
        <v>61</v>
      </c>
      <c r="B63" s="21" t="s">
        <v>151</v>
      </c>
      <c r="C63" s="29">
        <v>11</v>
      </c>
      <c r="D63" s="30">
        <v>76308.800000000003</v>
      </c>
      <c r="E63" s="146">
        <f t="shared" si="0"/>
        <v>76308.800000000003</v>
      </c>
      <c r="F63" s="146">
        <f t="shared" si="1"/>
        <v>9157.0560000000005</v>
      </c>
      <c r="G63" s="146">
        <f t="shared" si="2"/>
        <v>85465.856</v>
      </c>
      <c r="H63" s="146">
        <f t="shared" si="3"/>
        <v>108541.63712</v>
      </c>
      <c r="I63" s="105" t="str">
        <f t="shared" si="4"/>
        <v>Olcsó</v>
      </c>
      <c r="J63" s="35">
        <f t="shared" si="5"/>
        <v>1193958.00832</v>
      </c>
      <c r="K63" s="24"/>
    </row>
    <row r="64" spans="1:11" ht="15.75" customHeight="1" x14ac:dyDescent="0.25">
      <c r="A64" s="28" t="s">
        <v>62</v>
      </c>
      <c r="B64" s="21" t="s">
        <v>151</v>
      </c>
      <c r="C64" s="29">
        <v>15</v>
      </c>
      <c r="D64" s="30">
        <v>71470.399999999994</v>
      </c>
      <c r="E64" s="146">
        <f t="shared" si="0"/>
        <v>71470.399999999994</v>
      </c>
      <c r="F64" s="146">
        <f t="shared" si="1"/>
        <v>8576.4479999999985</v>
      </c>
      <c r="G64" s="146">
        <f t="shared" si="2"/>
        <v>80046.847999999998</v>
      </c>
      <c r="H64" s="146">
        <f t="shared" si="3"/>
        <v>101659.49696</v>
      </c>
      <c r="I64" s="105" t="str">
        <f t="shared" si="4"/>
        <v>Olcsó</v>
      </c>
      <c r="J64" s="35">
        <f t="shared" si="5"/>
        <v>1524892.4544000002</v>
      </c>
      <c r="K64" s="24"/>
    </row>
    <row r="65" spans="1:11" ht="15.75" customHeight="1" x14ac:dyDescent="0.25">
      <c r="A65" s="28" t="s">
        <v>63</v>
      </c>
      <c r="B65" s="21" t="s">
        <v>151</v>
      </c>
      <c r="C65" s="29">
        <v>12</v>
      </c>
      <c r="D65" s="30">
        <v>80542.399999999994</v>
      </c>
      <c r="E65" s="146">
        <f t="shared" si="0"/>
        <v>80542.399999999994</v>
      </c>
      <c r="F65" s="146">
        <f t="shared" si="1"/>
        <v>9665.0879999999997</v>
      </c>
      <c r="G65" s="146">
        <f t="shared" si="2"/>
        <v>90207.487999999998</v>
      </c>
      <c r="H65" s="146">
        <f t="shared" si="3"/>
        <v>114563.50976</v>
      </c>
      <c r="I65" s="105" t="str">
        <f t="shared" si="4"/>
        <v>Olcsó</v>
      </c>
      <c r="J65" s="35">
        <f t="shared" si="5"/>
        <v>1374762.1171200001</v>
      </c>
      <c r="K65" s="24"/>
    </row>
    <row r="66" spans="1:11" ht="15.75" customHeight="1" x14ac:dyDescent="0.25">
      <c r="A66" s="28" t="s">
        <v>64</v>
      </c>
      <c r="B66" s="28" t="s">
        <v>153</v>
      </c>
      <c r="C66" s="29">
        <v>10</v>
      </c>
      <c r="D66" s="30">
        <v>75704</v>
      </c>
      <c r="E66" s="146">
        <f t="shared" si="0"/>
        <v>87059.599999999991</v>
      </c>
      <c r="F66" s="146">
        <f t="shared" si="1"/>
        <v>10447.151999999998</v>
      </c>
      <c r="G66" s="146">
        <f t="shared" si="2"/>
        <v>97506.751999999993</v>
      </c>
      <c r="H66" s="146">
        <f t="shared" si="3"/>
        <v>123833.57504</v>
      </c>
      <c r="I66" s="105" t="str">
        <f t="shared" si="4"/>
        <v>Olcsó</v>
      </c>
      <c r="J66" s="35">
        <f t="shared" si="5"/>
        <v>1238335.7504</v>
      </c>
      <c r="K66" s="24"/>
    </row>
    <row r="67" spans="1:11" ht="15.75" customHeight="1" x14ac:dyDescent="0.25">
      <c r="A67" s="28" t="s">
        <v>65</v>
      </c>
      <c r="B67" s="28" t="s">
        <v>152</v>
      </c>
      <c r="C67" s="29">
        <v>13</v>
      </c>
      <c r="D67" s="30">
        <v>103373.6</v>
      </c>
      <c r="E67" s="146">
        <f t="shared" si="0"/>
        <v>93036.24</v>
      </c>
      <c r="F67" s="146">
        <f t="shared" si="1"/>
        <v>11164.3488</v>
      </c>
      <c r="G67" s="146">
        <f t="shared" si="2"/>
        <v>104200.5888</v>
      </c>
      <c r="H67" s="146">
        <f t="shared" si="3"/>
        <v>132334.747776</v>
      </c>
      <c r="I67" s="105" t="str">
        <f t="shared" si="4"/>
        <v>Drága</v>
      </c>
      <c r="J67" s="35">
        <f t="shared" si="5"/>
        <v>1720351.7210880001</v>
      </c>
      <c r="K67" s="24"/>
    </row>
    <row r="68" spans="1:11" ht="15.75" customHeight="1" x14ac:dyDescent="0.25">
      <c r="A68" s="28" t="s">
        <v>66</v>
      </c>
      <c r="B68" s="28" t="s">
        <v>153</v>
      </c>
      <c r="C68" s="29">
        <v>18</v>
      </c>
      <c r="D68" s="30">
        <v>73568.649999999994</v>
      </c>
      <c r="E68" s="146">
        <f t="shared" si="0"/>
        <v>84603.94749999998</v>
      </c>
      <c r="F68" s="146">
        <f t="shared" si="1"/>
        <v>10152.473699999997</v>
      </c>
      <c r="G68" s="146">
        <f t="shared" si="2"/>
        <v>94756.421199999982</v>
      </c>
      <c r="H68" s="146">
        <f t="shared" si="3"/>
        <v>120340.65492399997</v>
      </c>
      <c r="I68" s="105" t="str">
        <f t="shared" si="4"/>
        <v>Olcsó</v>
      </c>
      <c r="J68" s="35">
        <f t="shared" si="5"/>
        <v>2166131.7886319994</v>
      </c>
      <c r="K68" s="24"/>
    </row>
    <row r="69" spans="1:11" ht="15.75" customHeight="1" x14ac:dyDescent="0.25">
      <c r="A69" s="28" t="s">
        <v>67</v>
      </c>
      <c r="B69" s="28" t="s">
        <v>153</v>
      </c>
      <c r="C69" s="29">
        <v>12</v>
      </c>
      <c r="D69" s="30">
        <v>74343.199999999997</v>
      </c>
      <c r="E69" s="146">
        <f t="shared" si="0"/>
        <v>85494.68</v>
      </c>
      <c r="F69" s="146">
        <f t="shared" si="1"/>
        <v>10259.361599999998</v>
      </c>
      <c r="G69" s="146">
        <f t="shared" si="2"/>
        <v>95754.041599999997</v>
      </c>
      <c r="H69" s="146">
        <f t="shared" si="3"/>
        <v>121607.632832</v>
      </c>
      <c r="I69" s="105" t="str">
        <f t="shared" si="4"/>
        <v>Olcsó</v>
      </c>
      <c r="J69" s="35">
        <f t="shared" si="5"/>
        <v>1459291.5939839999</v>
      </c>
      <c r="K69" s="24"/>
    </row>
    <row r="70" spans="1:11" ht="15.75" customHeight="1" x14ac:dyDescent="0.25">
      <c r="A70" s="28" t="s">
        <v>68</v>
      </c>
      <c r="B70" s="28" t="s">
        <v>17</v>
      </c>
      <c r="C70" s="29">
        <v>10</v>
      </c>
      <c r="D70" s="30">
        <v>69504.800000000003</v>
      </c>
      <c r="E70" s="146">
        <f t="shared" si="0"/>
        <v>72980.040000000008</v>
      </c>
      <c r="F70" s="146">
        <f t="shared" si="1"/>
        <v>8757.604800000001</v>
      </c>
      <c r="G70" s="146">
        <f t="shared" si="2"/>
        <v>81737.644800000009</v>
      </c>
      <c r="H70" s="146">
        <f t="shared" si="3"/>
        <v>103806.80889600002</v>
      </c>
      <c r="I70" s="105" t="str">
        <f t="shared" si="4"/>
        <v>Olcsó</v>
      </c>
      <c r="J70" s="35">
        <f t="shared" si="5"/>
        <v>1038068.0889600002</v>
      </c>
      <c r="K70" s="24"/>
    </row>
    <row r="71" spans="1:11" ht="15.75" customHeight="1" x14ac:dyDescent="0.25">
      <c r="A71" s="28" t="s">
        <v>69</v>
      </c>
      <c r="B71" s="28" t="s">
        <v>17</v>
      </c>
      <c r="C71" s="29">
        <v>17</v>
      </c>
      <c r="D71" s="30">
        <v>105036.79999999999</v>
      </c>
      <c r="E71" s="146">
        <f t="shared" si="0"/>
        <v>110288.64</v>
      </c>
      <c r="F71" s="146">
        <f t="shared" si="1"/>
        <v>13234.6368</v>
      </c>
      <c r="G71" s="146">
        <f t="shared" si="2"/>
        <v>123523.27679999999</v>
      </c>
      <c r="H71" s="146">
        <f t="shared" si="3"/>
        <v>156874.56153599999</v>
      </c>
      <c r="I71" s="105" t="str">
        <f t="shared" si="4"/>
        <v>Drága</v>
      </c>
      <c r="J71" s="35">
        <f t="shared" si="5"/>
        <v>2666867.546112</v>
      </c>
      <c r="K71" s="24"/>
    </row>
    <row r="72" spans="1:11" ht="15.75" customHeight="1" x14ac:dyDescent="0.25">
      <c r="A72" s="28" t="s">
        <v>70</v>
      </c>
      <c r="B72" s="28" t="s">
        <v>152</v>
      </c>
      <c r="C72" s="29">
        <v>15</v>
      </c>
      <c r="D72" s="30">
        <v>100198.39999999999</v>
      </c>
      <c r="E72" s="146">
        <f t="shared" si="0"/>
        <v>90178.559999999998</v>
      </c>
      <c r="F72" s="146">
        <f t="shared" si="1"/>
        <v>10821.4272</v>
      </c>
      <c r="G72" s="146">
        <f t="shared" si="2"/>
        <v>100999.9872</v>
      </c>
      <c r="H72" s="146">
        <f t="shared" si="3"/>
        <v>128269.98374400001</v>
      </c>
      <c r="I72" s="105" t="str">
        <f t="shared" si="4"/>
        <v>Drága</v>
      </c>
      <c r="J72" s="35">
        <f t="shared" si="5"/>
        <v>1924049.7561600001</v>
      </c>
      <c r="K72" s="24"/>
    </row>
    <row r="73" spans="1:11" ht="15.75" customHeight="1" x14ac:dyDescent="0.25">
      <c r="A73" s="28" t="s">
        <v>71</v>
      </c>
      <c r="B73" s="28" t="s">
        <v>17</v>
      </c>
      <c r="C73" s="29">
        <v>11</v>
      </c>
      <c r="D73" s="30">
        <v>79635.199999999997</v>
      </c>
      <c r="E73" s="146">
        <f t="shared" si="0"/>
        <v>83616.960000000006</v>
      </c>
      <c r="F73" s="146">
        <f t="shared" si="1"/>
        <v>10034.0352</v>
      </c>
      <c r="G73" s="146">
        <f t="shared" si="2"/>
        <v>93650.995200000005</v>
      </c>
      <c r="H73" s="146">
        <f t="shared" si="3"/>
        <v>118936.76390400001</v>
      </c>
      <c r="I73" s="105" t="str">
        <f t="shared" si="4"/>
        <v>Olcsó</v>
      </c>
      <c r="J73" s="35">
        <f t="shared" si="5"/>
        <v>1308304.402944</v>
      </c>
      <c r="K73" s="24"/>
    </row>
    <row r="74" spans="1:11" x14ac:dyDescent="0.25">
      <c r="H74" s="25"/>
    </row>
    <row r="76" spans="1:11" x14ac:dyDescent="0.25">
      <c r="A76" s="196" t="s">
        <v>321</v>
      </c>
      <c r="B76" s="197"/>
    </row>
    <row r="77" spans="1:11" x14ac:dyDescent="0.25">
      <c r="A77" s="115" t="s">
        <v>156</v>
      </c>
    </row>
    <row r="79" spans="1:11" ht="31.5" customHeight="1" x14ac:dyDescent="0.25">
      <c r="B79" s="118" t="s">
        <v>114</v>
      </c>
      <c r="C79" s="118" t="s">
        <v>164</v>
      </c>
      <c r="D79" s="118" t="s">
        <v>113</v>
      </c>
    </row>
    <row r="80" spans="1:11" x14ac:dyDescent="0.25">
      <c r="B80" s="119" t="s">
        <v>151</v>
      </c>
      <c r="C80" s="105">
        <f>SUMIFS(mennyiseg,termek,B80)</f>
        <v>209</v>
      </c>
      <c r="D80" s="146">
        <f>SUMIFS(eladasiertek,termek,B80)</f>
        <v>23762899.804560002</v>
      </c>
    </row>
    <row r="81" spans="1:4" x14ac:dyDescent="0.25">
      <c r="B81" s="119" t="s">
        <v>152</v>
      </c>
      <c r="C81" s="105">
        <f>SUMIFS(mennyiseg,termek,B81)</f>
        <v>106</v>
      </c>
      <c r="D81" s="146">
        <f>SUMIFS(eladasiertek,termek,B81)</f>
        <v>11202440.001984</v>
      </c>
    </row>
    <row r="82" spans="1:4" x14ac:dyDescent="0.25">
      <c r="B82" s="119" t="s">
        <v>153</v>
      </c>
      <c r="C82" s="105">
        <f>SUMIFS(mennyiseg,termek,B82)</f>
        <v>240</v>
      </c>
      <c r="D82" s="146">
        <f>SUMIFS(eladasiertek,termek,B82)</f>
        <v>33259022.724899992</v>
      </c>
    </row>
    <row r="83" spans="1:4" x14ac:dyDescent="0.25">
      <c r="B83" s="119" t="s">
        <v>17</v>
      </c>
      <c r="C83" s="105">
        <f>SUMIFS(mennyiseg,termek,B83)</f>
        <v>185</v>
      </c>
      <c r="D83" s="146">
        <f>SUMIFS(eladasiertek,termek,B83)</f>
        <v>23664820.666199997</v>
      </c>
    </row>
    <row r="85" spans="1:4" x14ac:dyDescent="0.25">
      <c r="A85" s="115" t="s">
        <v>318</v>
      </c>
    </row>
    <row r="86" spans="1:4" x14ac:dyDescent="0.25">
      <c r="A86" s="115" t="s">
        <v>319</v>
      </c>
    </row>
    <row r="87" spans="1:4" x14ac:dyDescent="0.25">
      <c r="A87" s="115" t="s">
        <v>165</v>
      </c>
    </row>
    <row r="89" spans="1:4" x14ac:dyDescent="0.25">
      <c r="A89" s="115" t="s">
        <v>167</v>
      </c>
    </row>
    <row r="90" spans="1:4" x14ac:dyDescent="0.25">
      <c r="A90" s="115" t="s">
        <v>169</v>
      </c>
    </row>
    <row r="91" spans="1:4" x14ac:dyDescent="0.25">
      <c r="A91" s="115" t="s">
        <v>168</v>
      </c>
    </row>
  </sheetData>
  <sheetProtection algorithmName="SHA-512" hashValue="e3WB6MVs2zQMmogcDzc0kuosQbsO20734ViTWoIo6kaHfaGr2pRGrPfiWJGGa5OBb69jgGaUimqOsbfTIbjQSg==" saltValue="daTuUgcQEiuJG3SRRyfhzA==" spinCount="100000" sheet="1" selectLockedCells="1" selectUnlockedCells="1"/>
  <mergeCells count="3">
    <mergeCell ref="A3:B3"/>
    <mergeCell ref="L26:N26"/>
    <mergeCell ref="A76:B76"/>
  </mergeCells>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66BE76-085C-458F-809C-A95EDDB4A0FA}">
  <sheetPr>
    <tabColor theme="0" tint="-0.34998626667073579"/>
  </sheetPr>
  <dimension ref="A1"/>
  <sheetViews>
    <sheetView workbookViewId="0"/>
  </sheetViews>
  <sheetFormatPr defaultRowHeight="15" x14ac:dyDescent="0.25"/>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0"/>
  </sheetPr>
  <dimension ref="B2:D29"/>
  <sheetViews>
    <sheetView zoomScale="130" zoomScaleNormal="130" workbookViewId="0">
      <selection activeCell="F20" sqref="F20"/>
    </sheetView>
  </sheetViews>
  <sheetFormatPr defaultRowHeight="15.75" x14ac:dyDescent="0.25"/>
  <cols>
    <col min="1" max="1" width="9.140625" style="1"/>
    <col min="2" max="2" width="10" style="1" bestFit="1" customWidth="1"/>
    <col min="3" max="3" width="17.42578125" style="1" bestFit="1" customWidth="1"/>
    <col min="4" max="4" width="14.140625" style="1" bestFit="1" customWidth="1"/>
    <col min="5" max="16384" width="9.140625" style="1"/>
  </cols>
  <sheetData>
    <row r="2" spans="2:4" x14ac:dyDescent="0.25">
      <c r="B2" s="120" t="s">
        <v>140</v>
      </c>
    </row>
    <row r="3" spans="2:4" x14ac:dyDescent="0.25">
      <c r="B3" s="66" t="s">
        <v>114</v>
      </c>
      <c r="C3" s="59" t="s">
        <v>164</v>
      </c>
      <c r="D3" s="59" t="s">
        <v>257</v>
      </c>
    </row>
    <row r="4" spans="2:4" x14ac:dyDescent="0.25">
      <c r="B4" s="59" t="s">
        <v>153</v>
      </c>
      <c r="C4" s="67">
        <v>240</v>
      </c>
      <c r="D4" s="148">
        <v>33259022.724899992</v>
      </c>
    </row>
    <row r="5" spans="2:4" x14ac:dyDescent="0.25">
      <c r="B5" s="59" t="s">
        <v>17</v>
      </c>
      <c r="C5" s="67">
        <v>185</v>
      </c>
      <c r="D5" s="148">
        <v>23664820.666199997</v>
      </c>
    </row>
    <row r="6" spans="2:4" x14ac:dyDescent="0.25">
      <c r="B6" s="59" t="s">
        <v>151</v>
      </c>
      <c r="C6" s="67">
        <v>209</v>
      </c>
      <c r="D6" s="148">
        <v>23762899.804560002</v>
      </c>
    </row>
    <row r="7" spans="2:4" x14ac:dyDescent="0.25">
      <c r="B7" s="59" t="s">
        <v>152</v>
      </c>
      <c r="C7" s="67">
        <v>106</v>
      </c>
      <c r="D7" s="148">
        <v>11202440.001984</v>
      </c>
    </row>
    <row r="8" spans="2:4" x14ac:dyDescent="0.25">
      <c r="B8"/>
      <c r="C8"/>
      <c r="D8"/>
    </row>
    <row r="9" spans="2:4" x14ac:dyDescent="0.25">
      <c r="B9"/>
      <c r="C9"/>
      <c r="D9"/>
    </row>
    <row r="10" spans="2:4" x14ac:dyDescent="0.25">
      <c r="B10"/>
      <c r="C10"/>
      <c r="D10"/>
    </row>
    <row r="11" spans="2:4" x14ac:dyDescent="0.25">
      <c r="B11"/>
      <c r="C11"/>
      <c r="D11"/>
    </row>
    <row r="12" spans="2:4" x14ac:dyDescent="0.25">
      <c r="B12" s="66" t="s">
        <v>254</v>
      </c>
      <c r="C12" t="s">
        <v>256</v>
      </c>
      <c r="D12"/>
    </row>
    <row r="13" spans="2:4" x14ac:dyDescent="0.25">
      <c r="B13" s="147" t="s">
        <v>39</v>
      </c>
      <c r="C13" s="67">
        <v>271</v>
      </c>
      <c r="D13"/>
    </row>
    <row r="14" spans="2:4" x14ac:dyDescent="0.25">
      <c r="B14" s="147" t="s">
        <v>41</v>
      </c>
      <c r="C14" s="67">
        <v>469</v>
      </c>
      <c r="D14"/>
    </row>
    <row r="15" spans="2:4" x14ac:dyDescent="0.25">
      <c r="B15" s="147" t="s">
        <v>255</v>
      </c>
      <c r="C15" s="67">
        <v>740</v>
      </c>
      <c r="D15"/>
    </row>
    <row r="16" spans="2:4" x14ac:dyDescent="0.25">
      <c r="B16"/>
      <c r="C16"/>
      <c r="D16"/>
    </row>
    <row r="17" spans="2:4" x14ac:dyDescent="0.25">
      <c r="B17"/>
      <c r="C17"/>
      <c r="D17"/>
    </row>
    <row r="18" spans="2:4" x14ac:dyDescent="0.25">
      <c r="B18"/>
      <c r="C18"/>
      <c r="D18"/>
    </row>
    <row r="19" spans="2:4" x14ac:dyDescent="0.25">
      <c r="B19"/>
      <c r="C19"/>
      <c r="D19"/>
    </row>
    <row r="20" spans="2:4" x14ac:dyDescent="0.25">
      <c r="B20"/>
      <c r="C20"/>
      <c r="D20"/>
    </row>
    <row r="21" spans="2:4" x14ac:dyDescent="0.25">
      <c r="B21"/>
      <c r="C21"/>
      <c r="D21"/>
    </row>
    <row r="22" spans="2:4" x14ac:dyDescent="0.25">
      <c r="B22"/>
      <c r="C22"/>
      <c r="D22"/>
    </row>
    <row r="23" spans="2:4" x14ac:dyDescent="0.25">
      <c r="B23"/>
      <c r="C23"/>
      <c r="D23"/>
    </row>
    <row r="24" spans="2:4" x14ac:dyDescent="0.25">
      <c r="B24"/>
      <c r="C24"/>
      <c r="D24"/>
    </row>
    <row r="25" spans="2:4" x14ac:dyDescent="0.25">
      <c r="B25"/>
      <c r="C25"/>
      <c r="D25"/>
    </row>
    <row r="26" spans="2:4" x14ac:dyDescent="0.25">
      <c r="B26"/>
      <c r="C26"/>
      <c r="D26"/>
    </row>
    <row r="27" spans="2:4" x14ac:dyDescent="0.25">
      <c r="B27"/>
      <c r="C27"/>
      <c r="D27"/>
    </row>
    <row r="28" spans="2:4" x14ac:dyDescent="0.25">
      <c r="B28"/>
      <c r="C28"/>
      <c r="D28"/>
    </row>
    <row r="29" spans="2:4" x14ac:dyDescent="0.25">
      <c r="B29"/>
      <c r="C29"/>
      <c r="D29"/>
    </row>
  </sheetData>
  <sheetProtection algorithmName="SHA-512" hashValue="6Sb/nn/hRUMOtT761QGw4bCISfiXHiRYRy/x7QECQYCraPVc7pjaIiDZIRfIwVRmqte/UTEk4R7u/OI//JjaTg==" saltValue="X8wWDH76GPx6LNZknaiWuw==" spinCount="100000" sheet="1" objects="1" scenarios="1" selectLockedCells="1" selectUnlockedCells="1"/>
  <pageMargins left="0.7" right="0.7" top="0.75" bottom="0.75" header="0.3" footer="0.3"/>
  <drawing r:id="rId3"/>
  <extLst>
    <ext xmlns:x14="http://schemas.microsoft.com/office/spreadsheetml/2009/9/main" uri="{A8765BA9-456A-4dab-B4F3-ACF838C121DE}">
      <x14:slicerList>
        <x14:slicer r:id="rId4"/>
      </x14:slicerList>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0" tint="-0.34998626667073579"/>
  </sheetPr>
  <dimension ref="A1:AJ62"/>
  <sheetViews>
    <sheetView zoomScale="130" zoomScaleNormal="130" workbookViewId="0">
      <selection activeCell="G10" sqref="G10"/>
    </sheetView>
  </sheetViews>
  <sheetFormatPr defaultRowHeight="15.75" x14ac:dyDescent="0.25"/>
  <cols>
    <col min="1" max="1" width="39.5703125" style="135" bestFit="1" customWidth="1"/>
    <col min="2" max="2" width="11.7109375" style="135" customWidth="1"/>
    <col min="3" max="3" width="17.140625" style="135" customWidth="1"/>
    <col min="4" max="4" width="12.85546875" style="135" bestFit="1" customWidth="1"/>
    <col min="5" max="5" width="13" style="135" customWidth="1"/>
    <col min="6" max="6" width="4.42578125" style="135" customWidth="1"/>
    <col min="7" max="8" width="15.85546875" style="135" bestFit="1" customWidth="1"/>
    <col min="9" max="9" width="6.140625" style="135" bestFit="1" customWidth="1"/>
    <col min="10" max="10" width="10.28515625" style="135" bestFit="1" customWidth="1"/>
    <col min="11" max="11" width="21" style="135" bestFit="1" customWidth="1"/>
    <col min="12" max="12" width="26.42578125" style="135" bestFit="1" customWidth="1"/>
    <col min="13" max="13" width="29" style="135" bestFit="1" customWidth="1"/>
    <col min="14" max="14" width="15.7109375" style="135" bestFit="1" customWidth="1"/>
    <col min="15" max="15" width="36.7109375" style="135" bestFit="1" customWidth="1"/>
    <col min="16" max="16" width="20.85546875" style="135" bestFit="1" customWidth="1"/>
    <col min="17" max="18" width="32.140625" style="135" bestFit="1" customWidth="1"/>
    <col min="19" max="19" width="29.140625" style="135" bestFit="1" customWidth="1"/>
    <col min="20" max="20" width="31.85546875" style="135" bestFit="1" customWidth="1"/>
    <col min="21" max="21" width="23.7109375" style="135" bestFit="1" customWidth="1"/>
    <col min="22" max="22" width="33.140625" style="135" bestFit="1" customWidth="1"/>
    <col min="23" max="23" width="16.28515625" style="135" bestFit="1" customWidth="1"/>
    <col min="24" max="24" width="26.7109375" style="135" bestFit="1" customWidth="1"/>
    <col min="25" max="25" width="28.42578125" style="135" bestFit="1" customWidth="1"/>
    <col min="26" max="26" width="24.42578125" style="135" bestFit="1" customWidth="1"/>
    <col min="27" max="27" width="24.7109375" style="135" bestFit="1" customWidth="1"/>
    <col min="28" max="28" width="19.7109375" style="135" bestFit="1" customWidth="1"/>
    <col min="29" max="29" width="26.5703125" style="135" bestFit="1" customWidth="1"/>
    <col min="30" max="30" width="29.85546875" style="135" bestFit="1" customWidth="1"/>
    <col min="31" max="31" width="29" style="135" bestFit="1" customWidth="1"/>
    <col min="32" max="32" width="24.28515625" style="135" bestFit="1" customWidth="1"/>
    <col min="33" max="33" width="25" style="135" bestFit="1" customWidth="1"/>
    <col min="34" max="34" width="16.140625" style="135" bestFit="1" customWidth="1"/>
    <col min="35" max="35" width="15.5703125" style="135" bestFit="1" customWidth="1"/>
    <col min="36" max="36" width="10.28515625" style="135" bestFit="1" customWidth="1"/>
    <col min="37" max="256" width="9.140625" style="135"/>
    <col min="257" max="257" width="34" style="135" customWidth="1"/>
    <col min="258" max="258" width="8.5703125" style="135" bestFit="1" customWidth="1"/>
    <col min="259" max="259" width="15.140625" style="135" customWidth="1"/>
    <col min="260" max="260" width="12" style="135" bestFit="1" customWidth="1"/>
    <col min="261" max="261" width="13" style="135" customWidth="1"/>
    <col min="262" max="262" width="4.42578125" style="135" customWidth="1"/>
    <col min="263" max="263" width="15" style="135" customWidth="1"/>
    <col min="264" max="269" width="11.85546875" style="135" customWidth="1"/>
    <col min="270" max="271" width="10.5703125" style="135" customWidth="1"/>
    <col min="272" max="512" width="9.140625" style="135"/>
    <col min="513" max="513" width="34" style="135" customWidth="1"/>
    <col min="514" max="514" width="8.5703125" style="135" bestFit="1" customWidth="1"/>
    <col min="515" max="515" width="15.140625" style="135" customWidth="1"/>
    <col min="516" max="516" width="12" style="135" bestFit="1" customWidth="1"/>
    <col min="517" max="517" width="13" style="135" customWidth="1"/>
    <col min="518" max="518" width="4.42578125" style="135" customWidth="1"/>
    <col min="519" max="519" width="15" style="135" customWidth="1"/>
    <col min="520" max="525" width="11.85546875" style="135" customWidth="1"/>
    <col min="526" max="527" width="10.5703125" style="135" customWidth="1"/>
    <col min="528" max="768" width="9.140625" style="135"/>
    <col min="769" max="769" width="34" style="135" customWidth="1"/>
    <col min="770" max="770" width="8.5703125" style="135" bestFit="1" customWidth="1"/>
    <col min="771" max="771" width="15.140625" style="135" customWidth="1"/>
    <col min="772" max="772" width="12" style="135" bestFit="1" customWidth="1"/>
    <col min="773" max="773" width="13" style="135" customWidth="1"/>
    <col min="774" max="774" width="4.42578125" style="135" customWidth="1"/>
    <col min="775" max="775" width="15" style="135" customWidth="1"/>
    <col min="776" max="781" width="11.85546875" style="135" customWidth="1"/>
    <col min="782" max="783" width="10.5703125" style="135" customWidth="1"/>
    <col min="784" max="1024" width="9.140625" style="135"/>
    <col min="1025" max="1025" width="34" style="135" customWidth="1"/>
    <col min="1026" max="1026" width="8.5703125" style="135" bestFit="1" customWidth="1"/>
    <col min="1027" max="1027" width="15.140625" style="135" customWidth="1"/>
    <col min="1028" max="1028" width="12" style="135" bestFit="1" customWidth="1"/>
    <col min="1029" max="1029" width="13" style="135" customWidth="1"/>
    <col min="1030" max="1030" width="4.42578125" style="135" customWidth="1"/>
    <col min="1031" max="1031" width="15" style="135" customWidth="1"/>
    <col min="1032" max="1037" width="11.85546875" style="135" customWidth="1"/>
    <col min="1038" max="1039" width="10.5703125" style="135" customWidth="1"/>
    <col min="1040" max="1280" width="9.140625" style="135"/>
    <col min="1281" max="1281" width="34" style="135" customWidth="1"/>
    <col min="1282" max="1282" width="8.5703125" style="135" bestFit="1" customWidth="1"/>
    <col min="1283" max="1283" width="15.140625" style="135" customWidth="1"/>
    <col min="1284" max="1284" width="12" style="135" bestFit="1" customWidth="1"/>
    <col min="1285" max="1285" width="13" style="135" customWidth="1"/>
    <col min="1286" max="1286" width="4.42578125" style="135" customWidth="1"/>
    <col min="1287" max="1287" width="15" style="135" customWidth="1"/>
    <col min="1288" max="1293" width="11.85546875" style="135" customWidth="1"/>
    <col min="1294" max="1295" width="10.5703125" style="135" customWidth="1"/>
    <col min="1296" max="1536" width="9.140625" style="135"/>
    <col min="1537" max="1537" width="34" style="135" customWidth="1"/>
    <col min="1538" max="1538" width="8.5703125" style="135" bestFit="1" customWidth="1"/>
    <col min="1539" max="1539" width="15.140625" style="135" customWidth="1"/>
    <col min="1540" max="1540" width="12" style="135" bestFit="1" customWidth="1"/>
    <col min="1541" max="1541" width="13" style="135" customWidth="1"/>
    <col min="1542" max="1542" width="4.42578125" style="135" customWidth="1"/>
    <col min="1543" max="1543" width="15" style="135" customWidth="1"/>
    <col min="1544" max="1549" width="11.85546875" style="135" customWidth="1"/>
    <col min="1550" max="1551" width="10.5703125" style="135" customWidth="1"/>
    <col min="1552" max="1792" width="9.140625" style="135"/>
    <col min="1793" max="1793" width="34" style="135" customWidth="1"/>
    <col min="1794" max="1794" width="8.5703125" style="135" bestFit="1" customWidth="1"/>
    <col min="1795" max="1795" width="15.140625" style="135" customWidth="1"/>
    <col min="1796" max="1796" width="12" style="135" bestFit="1" customWidth="1"/>
    <col min="1797" max="1797" width="13" style="135" customWidth="1"/>
    <col min="1798" max="1798" width="4.42578125" style="135" customWidth="1"/>
    <col min="1799" max="1799" width="15" style="135" customWidth="1"/>
    <col min="1800" max="1805" width="11.85546875" style="135" customWidth="1"/>
    <col min="1806" max="1807" width="10.5703125" style="135" customWidth="1"/>
    <col min="1808" max="2048" width="9.140625" style="135"/>
    <col min="2049" max="2049" width="34" style="135" customWidth="1"/>
    <col min="2050" max="2050" width="8.5703125" style="135" bestFit="1" customWidth="1"/>
    <col min="2051" max="2051" width="15.140625" style="135" customWidth="1"/>
    <col min="2052" max="2052" width="12" style="135" bestFit="1" customWidth="1"/>
    <col min="2053" max="2053" width="13" style="135" customWidth="1"/>
    <col min="2054" max="2054" width="4.42578125" style="135" customWidth="1"/>
    <col min="2055" max="2055" width="15" style="135" customWidth="1"/>
    <col min="2056" max="2061" width="11.85546875" style="135" customWidth="1"/>
    <col min="2062" max="2063" width="10.5703125" style="135" customWidth="1"/>
    <col min="2064" max="2304" width="9.140625" style="135"/>
    <col min="2305" max="2305" width="34" style="135" customWidth="1"/>
    <col min="2306" max="2306" width="8.5703125" style="135" bestFit="1" customWidth="1"/>
    <col min="2307" max="2307" width="15.140625" style="135" customWidth="1"/>
    <col min="2308" max="2308" width="12" style="135" bestFit="1" customWidth="1"/>
    <col min="2309" max="2309" width="13" style="135" customWidth="1"/>
    <col min="2310" max="2310" width="4.42578125" style="135" customWidth="1"/>
    <col min="2311" max="2311" width="15" style="135" customWidth="1"/>
    <col min="2312" max="2317" width="11.85546875" style="135" customWidth="1"/>
    <col min="2318" max="2319" width="10.5703125" style="135" customWidth="1"/>
    <col min="2320" max="2560" width="9.140625" style="135"/>
    <col min="2561" max="2561" width="34" style="135" customWidth="1"/>
    <col min="2562" max="2562" width="8.5703125" style="135" bestFit="1" customWidth="1"/>
    <col min="2563" max="2563" width="15.140625" style="135" customWidth="1"/>
    <col min="2564" max="2564" width="12" style="135" bestFit="1" customWidth="1"/>
    <col min="2565" max="2565" width="13" style="135" customWidth="1"/>
    <col min="2566" max="2566" width="4.42578125" style="135" customWidth="1"/>
    <col min="2567" max="2567" width="15" style="135" customWidth="1"/>
    <col min="2568" max="2573" width="11.85546875" style="135" customWidth="1"/>
    <col min="2574" max="2575" width="10.5703125" style="135" customWidth="1"/>
    <col min="2576" max="2816" width="9.140625" style="135"/>
    <col min="2817" max="2817" width="34" style="135" customWidth="1"/>
    <col min="2818" max="2818" width="8.5703125" style="135" bestFit="1" customWidth="1"/>
    <col min="2819" max="2819" width="15.140625" style="135" customWidth="1"/>
    <col min="2820" max="2820" width="12" style="135" bestFit="1" customWidth="1"/>
    <col min="2821" max="2821" width="13" style="135" customWidth="1"/>
    <col min="2822" max="2822" width="4.42578125" style="135" customWidth="1"/>
    <col min="2823" max="2823" width="15" style="135" customWidth="1"/>
    <col min="2824" max="2829" width="11.85546875" style="135" customWidth="1"/>
    <col min="2830" max="2831" width="10.5703125" style="135" customWidth="1"/>
    <col min="2832" max="3072" width="9.140625" style="135"/>
    <col min="3073" max="3073" width="34" style="135" customWidth="1"/>
    <col min="3074" max="3074" width="8.5703125" style="135" bestFit="1" customWidth="1"/>
    <col min="3075" max="3075" width="15.140625" style="135" customWidth="1"/>
    <col min="3076" max="3076" width="12" style="135" bestFit="1" customWidth="1"/>
    <col min="3077" max="3077" width="13" style="135" customWidth="1"/>
    <col min="3078" max="3078" width="4.42578125" style="135" customWidth="1"/>
    <col min="3079" max="3079" width="15" style="135" customWidth="1"/>
    <col min="3080" max="3085" width="11.85546875" style="135" customWidth="1"/>
    <col min="3086" max="3087" width="10.5703125" style="135" customWidth="1"/>
    <col min="3088" max="3328" width="9.140625" style="135"/>
    <col min="3329" max="3329" width="34" style="135" customWidth="1"/>
    <col min="3330" max="3330" width="8.5703125" style="135" bestFit="1" customWidth="1"/>
    <col min="3331" max="3331" width="15.140625" style="135" customWidth="1"/>
    <col min="3332" max="3332" width="12" style="135" bestFit="1" customWidth="1"/>
    <col min="3333" max="3333" width="13" style="135" customWidth="1"/>
    <col min="3334" max="3334" width="4.42578125" style="135" customWidth="1"/>
    <col min="3335" max="3335" width="15" style="135" customWidth="1"/>
    <col min="3336" max="3341" width="11.85546875" style="135" customWidth="1"/>
    <col min="3342" max="3343" width="10.5703125" style="135" customWidth="1"/>
    <col min="3344" max="3584" width="9.140625" style="135"/>
    <col min="3585" max="3585" width="34" style="135" customWidth="1"/>
    <col min="3586" max="3586" width="8.5703125" style="135" bestFit="1" customWidth="1"/>
    <col min="3587" max="3587" width="15.140625" style="135" customWidth="1"/>
    <col min="3588" max="3588" width="12" style="135" bestFit="1" customWidth="1"/>
    <col min="3589" max="3589" width="13" style="135" customWidth="1"/>
    <col min="3590" max="3590" width="4.42578125" style="135" customWidth="1"/>
    <col min="3591" max="3591" width="15" style="135" customWidth="1"/>
    <col min="3592" max="3597" width="11.85546875" style="135" customWidth="1"/>
    <col min="3598" max="3599" width="10.5703125" style="135" customWidth="1"/>
    <col min="3600" max="3840" width="9.140625" style="135"/>
    <col min="3841" max="3841" width="34" style="135" customWidth="1"/>
    <col min="3842" max="3842" width="8.5703125" style="135" bestFit="1" customWidth="1"/>
    <col min="3843" max="3843" width="15.140625" style="135" customWidth="1"/>
    <col min="3844" max="3844" width="12" style="135" bestFit="1" customWidth="1"/>
    <col min="3845" max="3845" width="13" style="135" customWidth="1"/>
    <col min="3846" max="3846" width="4.42578125" style="135" customWidth="1"/>
    <col min="3847" max="3847" width="15" style="135" customWidth="1"/>
    <col min="3848" max="3853" width="11.85546875" style="135" customWidth="1"/>
    <col min="3854" max="3855" width="10.5703125" style="135" customWidth="1"/>
    <col min="3856" max="4096" width="9.140625" style="135"/>
    <col min="4097" max="4097" width="34" style="135" customWidth="1"/>
    <col min="4098" max="4098" width="8.5703125" style="135" bestFit="1" customWidth="1"/>
    <col min="4099" max="4099" width="15.140625" style="135" customWidth="1"/>
    <col min="4100" max="4100" width="12" style="135" bestFit="1" customWidth="1"/>
    <col min="4101" max="4101" width="13" style="135" customWidth="1"/>
    <col min="4102" max="4102" width="4.42578125" style="135" customWidth="1"/>
    <col min="4103" max="4103" width="15" style="135" customWidth="1"/>
    <col min="4104" max="4109" width="11.85546875" style="135" customWidth="1"/>
    <col min="4110" max="4111" width="10.5703125" style="135" customWidth="1"/>
    <col min="4112" max="4352" width="9.140625" style="135"/>
    <col min="4353" max="4353" width="34" style="135" customWidth="1"/>
    <col min="4354" max="4354" width="8.5703125" style="135" bestFit="1" customWidth="1"/>
    <col min="4355" max="4355" width="15.140625" style="135" customWidth="1"/>
    <col min="4356" max="4356" width="12" style="135" bestFit="1" customWidth="1"/>
    <col min="4357" max="4357" width="13" style="135" customWidth="1"/>
    <col min="4358" max="4358" width="4.42578125" style="135" customWidth="1"/>
    <col min="4359" max="4359" width="15" style="135" customWidth="1"/>
    <col min="4360" max="4365" width="11.85546875" style="135" customWidth="1"/>
    <col min="4366" max="4367" width="10.5703125" style="135" customWidth="1"/>
    <col min="4368" max="4608" width="9.140625" style="135"/>
    <col min="4609" max="4609" width="34" style="135" customWidth="1"/>
    <col min="4610" max="4610" width="8.5703125" style="135" bestFit="1" customWidth="1"/>
    <col min="4611" max="4611" width="15.140625" style="135" customWidth="1"/>
    <col min="4612" max="4612" width="12" style="135" bestFit="1" customWidth="1"/>
    <col min="4613" max="4613" width="13" style="135" customWidth="1"/>
    <col min="4614" max="4614" width="4.42578125" style="135" customWidth="1"/>
    <col min="4615" max="4615" width="15" style="135" customWidth="1"/>
    <col min="4616" max="4621" width="11.85546875" style="135" customWidth="1"/>
    <col min="4622" max="4623" width="10.5703125" style="135" customWidth="1"/>
    <col min="4624" max="4864" width="9.140625" style="135"/>
    <col min="4865" max="4865" width="34" style="135" customWidth="1"/>
    <col min="4866" max="4866" width="8.5703125" style="135" bestFit="1" customWidth="1"/>
    <col min="4867" max="4867" width="15.140625" style="135" customWidth="1"/>
    <col min="4868" max="4868" width="12" style="135" bestFit="1" customWidth="1"/>
    <col min="4869" max="4869" width="13" style="135" customWidth="1"/>
    <col min="4870" max="4870" width="4.42578125" style="135" customWidth="1"/>
    <col min="4871" max="4871" width="15" style="135" customWidth="1"/>
    <col min="4872" max="4877" width="11.85546875" style="135" customWidth="1"/>
    <col min="4878" max="4879" width="10.5703125" style="135" customWidth="1"/>
    <col min="4880" max="5120" width="9.140625" style="135"/>
    <col min="5121" max="5121" width="34" style="135" customWidth="1"/>
    <col min="5122" max="5122" width="8.5703125" style="135" bestFit="1" customWidth="1"/>
    <col min="5123" max="5123" width="15.140625" style="135" customWidth="1"/>
    <col min="5124" max="5124" width="12" style="135" bestFit="1" customWidth="1"/>
    <col min="5125" max="5125" width="13" style="135" customWidth="1"/>
    <col min="5126" max="5126" width="4.42578125" style="135" customWidth="1"/>
    <col min="5127" max="5127" width="15" style="135" customWidth="1"/>
    <col min="5128" max="5133" width="11.85546875" style="135" customWidth="1"/>
    <col min="5134" max="5135" width="10.5703125" style="135" customWidth="1"/>
    <col min="5136" max="5376" width="9.140625" style="135"/>
    <col min="5377" max="5377" width="34" style="135" customWidth="1"/>
    <col min="5378" max="5378" width="8.5703125" style="135" bestFit="1" customWidth="1"/>
    <col min="5379" max="5379" width="15.140625" style="135" customWidth="1"/>
    <col min="5380" max="5380" width="12" style="135" bestFit="1" customWidth="1"/>
    <col min="5381" max="5381" width="13" style="135" customWidth="1"/>
    <col min="5382" max="5382" width="4.42578125" style="135" customWidth="1"/>
    <col min="5383" max="5383" width="15" style="135" customWidth="1"/>
    <col min="5384" max="5389" width="11.85546875" style="135" customWidth="1"/>
    <col min="5390" max="5391" width="10.5703125" style="135" customWidth="1"/>
    <col min="5392" max="5632" width="9.140625" style="135"/>
    <col min="5633" max="5633" width="34" style="135" customWidth="1"/>
    <col min="5634" max="5634" width="8.5703125" style="135" bestFit="1" customWidth="1"/>
    <col min="5635" max="5635" width="15.140625" style="135" customWidth="1"/>
    <col min="5636" max="5636" width="12" style="135" bestFit="1" customWidth="1"/>
    <col min="5637" max="5637" width="13" style="135" customWidth="1"/>
    <col min="5638" max="5638" width="4.42578125" style="135" customWidth="1"/>
    <col min="5639" max="5639" width="15" style="135" customWidth="1"/>
    <col min="5640" max="5645" width="11.85546875" style="135" customWidth="1"/>
    <col min="5646" max="5647" width="10.5703125" style="135" customWidth="1"/>
    <col min="5648" max="5888" width="9.140625" style="135"/>
    <col min="5889" max="5889" width="34" style="135" customWidth="1"/>
    <col min="5890" max="5890" width="8.5703125" style="135" bestFit="1" customWidth="1"/>
    <col min="5891" max="5891" width="15.140625" style="135" customWidth="1"/>
    <col min="5892" max="5892" width="12" style="135" bestFit="1" customWidth="1"/>
    <col min="5893" max="5893" width="13" style="135" customWidth="1"/>
    <col min="5894" max="5894" width="4.42578125" style="135" customWidth="1"/>
    <col min="5895" max="5895" width="15" style="135" customWidth="1"/>
    <col min="5896" max="5901" width="11.85546875" style="135" customWidth="1"/>
    <col min="5902" max="5903" width="10.5703125" style="135" customWidth="1"/>
    <col min="5904" max="6144" width="9.140625" style="135"/>
    <col min="6145" max="6145" width="34" style="135" customWidth="1"/>
    <col min="6146" max="6146" width="8.5703125" style="135" bestFit="1" customWidth="1"/>
    <col min="6147" max="6147" width="15.140625" style="135" customWidth="1"/>
    <col min="6148" max="6148" width="12" style="135" bestFit="1" customWidth="1"/>
    <col min="6149" max="6149" width="13" style="135" customWidth="1"/>
    <col min="6150" max="6150" width="4.42578125" style="135" customWidth="1"/>
    <col min="6151" max="6151" width="15" style="135" customWidth="1"/>
    <col min="6152" max="6157" width="11.85546875" style="135" customWidth="1"/>
    <col min="6158" max="6159" width="10.5703125" style="135" customWidth="1"/>
    <col min="6160" max="6400" width="9.140625" style="135"/>
    <col min="6401" max="6401" width="34" style="135" customWidth="1"/>
    <col min="6402" max="6402" width="8.5703125" style="135" bestFit="1" customWidth="1"/>
    <col min="6403" max="6403" width="15.140625" style="135" customWidth="1"/>
    <col min="6404" max="6404" width="12" style="135" bestFit="1" customWidth="1"/>
    <col min="6405" max="6405" width="13" style="135" customWidth="1"/>
    <col min="6406" max="6406" width="4.42578125" style="135" customWidth="1"/>
    <col min="6407" max="6407" width="15" style="135" customWidth="1"/>
    <col min="6408" max="6413" width="11.85546875" style="135" customWidth="1"/>
    <col min="6414" max="6415" width="10.5703125" style="135" customWidth="1"/>
    <col min="6416" max="6656" width="9.140625" style="135"/>
    <col min="6657" max="6657" width="34" style="135" customWidth="1"/>
    <col min="6658" max="6658" width="8.5703125" style="135" bestFit="1" customWidth="1"/>
    <col min="6659" max="6659" width="15.140625" style="135" customWidth="1"/>
    <col min="6660" max="6660" width="12" style="135" bestFit="1" customWidth="1"/>
    <col min="6661" max="6661" width="13" style="135" customWidth="1"/>
    <col min="6662" max="6662" width="4.42578125" style="135" customWidth="1"/>
    <col min="6663" max="6663" width="15" style="135" customWidth="1"/>
    <col min="6664" max="6669" width="11.85546875" style="135" customWidth="1"/>
    <col min="6670" max="6671" width="10.5703125" style="135" customWidth="1"/>
    <col min="6672" max="6912" width="9.140625" style="135"/>
    <col min="6913" max="6913" width="34" style="135" customWidth="1"/>
    <col min="6914" max="6914" width="8.5703125" style="135" bestFit="1" customWidth="1"/>
    <col min="6915" max="6915" width="15.140625" style="135" customWidth="1"/>
    <col min="6916" max="6916" width="12" style="135" bestFit="1" customWidth="1"/>
    <col min="6917" max="6917" width="13" style="135" customWidth="1"/>
    <col min="6918" max="6918" width="4.42578125" style="135" customWidth="1"/>
    <col min="6919" max="6919" width="15" style="135" customWidth="1"/>
    <col min="6920" max="6925" width="11.85546875" style="135" customWidth="1"/>
    <col min="6926" max="6927" width="10.5703125" style="135" customWidth="1"/>
    <col min="6928" max="7168" width="9.140625" style="135"/>
    <col min="7169" max="7169" width="34" style="135" customWidth="1"/>
    <col min="7170" max="7170" width="8.5703125" style="135" bestFit="1" customWidth="1"/>
    <col min="7171" max="7171" width="15.140625" style="135" customWidth="1"/>
    <col min="7172" max="7172" width="12" style="135" bestFit="1" customWidth="1"/>
    <col min="7173" max="7173" width="13" style="135" customWidth="1"/>
    <col min="7174" max="7174" width="4.42578125" style="135" customWidth="1"/>
    <col min="7175" max="7175" width="15" style="135" customWidth="1"/>
    <col min="7176" max="7181" width="11.85546875" style="135" customWidth="1"/>
    <col min="7182" max="7183" width="10.5703125" style="135" customWidth="1"/>
    <col min="7184" max="7424" width="9.140625" style="135"/>
    <col min="7425" max="7425" width="34" style="135" customWidth="1"/>
    <col min="7426" max="7426" width="8.5703125" style="135" bestFit="1" customWidth="1"/>
    <col min="7427" max="7427" width="15.140625" style="135" customWidth="1"/>
    <col min="7428" max="7428" width="12" style="135" bestFit="1" customWidth="1"/>
    <col min="7429" max="7429" width="13" style="135" customWidth="1"/>
    <col min="7430" max="7430" width="4.42578125" style="135" customWidth="1"/>
    <col min="7431" max="7431" width="15" style="135" customWidth="1"/>
    <col min="7432" max="7437" width="11.85546875" style="135" customWidth="1"/>
    <col min="7438" max="7439" width="10.5703125" style="135" customWidth="1"/>
    <col min="7440" max="7680" width="9.140625" style="135"/>
    <col min="7681" max="7681" width="34" style="135" customWidth="1"/>
    <col min="7682" max="7682" width="8.5703125" style="135" bestFit="1" customWidth="1"/>
    <col min="7683" max="7683" width="15.140625" style="135" customWidth="1"/>
    <col min="7684" max="7684" width="12" style="135" bestFit="1" customWidth="1"/>
    <col min="7685" max="7685" width="13" style="135" customWidth="1"/>
    <col min="7686" max="7686" width="4.42578125" style="135" customWidth="1"/>
    <col min="7687" max="7687" width="15" style="135" customWidth="1"/>
    <col min="7688" max="7693" width="11.85546875" style="135" customWidth="1"/>
    <col min="7694" max="7695" width="10.5703125" style="135" customWidth="1"/>
    <col min="7696" max="7936" width="9.140625" style="135"/>
    <col min="7937" max="7937" width="34" style="135" customWidth="1"/>
    <col min="7938" max="7938" width="8.5703125" style="135" bestFit="1" customWidth="1"/>
    <col min="7939" max="7939" width="15.140625" style="135" customWidth="1"/>
    <col min="7940" max="7940" width="12" style="135" bestFit="1" customWidth="1"/>
    <col min="7941" max="7941" width="13" style="135" customWidth="1"/>
    <col min="7942" max="7942" width="4.42578125" style="135" customWidth="1"/>
    <col min="7943" max="7943" width="15" style="135" customWidth="1"/>
    <col min="7944" max="7949" width="11.85546875" style="135" customWidth="1"/>
    <col min="7950" max="7951" width="10.5703125" style="135" customWidth="1"/>
    <col min="7952" max="8192" width="9.140625" style="135"/>
    <col min="8193" max="8193" width="34" style="135" customWidth="1"/>
    <col min="8194" max="8194" width="8.5703125" style="135" bestFit="1" customWidth="1"/>
    <col min="8195" max="8195" width="15.140625" style="135" customWidth="1"/>
    <col min="8196" max="8196" width="12" style="135" bestFit="1" customWidth="1"/>
    <col min="8197" max="8197" width="13" style="135" customWidth="1"/>
    <col min="8198" max="8198" width="4.42578125" style="135" customWidth="1"/>
    <col min="8199" max="8199" width="15" style="135" customWidth="1"/>
    <col min="8200" max="8205" width="11.85546875" style="135" customWidth="1"/>
    <col min="8206" max="8207" width="10.5703125" style="135" customWidth="1"/>
    <col min="8208" max="8448" width="9.140625" style="135"/>
    <col min="8449" max="8449" width="34" style="135" customWidth="1"/>
    <col min="8450" max="8450" width="8.5703125" style="135" bestFit="1" customWidth="1"/>
    <col min="8451" max="8451" width="15.140625" style="135" customWidth="1"/>
    <col min="8452" max="8452" width="12" style="135" bestFit="1" customWidth="1"/>
    <col min="8453" max="8453" width="13" style="135" customWidth="1"/>
    <col min="8454" max="8454" width="4.42578125" style="135" customWidth="1"/>
    <col min="8455" max="8455" width="15" style="135" customWidth="1"/>
    <col min="8456" max="8461" width="11.85546875" style="135" customWidth="1"/>
    <col min="8462" max="8463" width="10.5703125" style="135" customWidth="1"/>
    <col min="8464" max="8704" width="9.140625" style="135"/>
    <col min="8705" max="8705" width="34" style="135" customWidth="1"/>
    <col min="8706" max="8706" width="8.5703125" style="135" bestFit="1" customWidth="1"/>
    <col min="8707" max="8707" width="15.140625" style="135" customWidth="1"/>
    <col min="8708" max="8708" width="12" style="135" bestFit="1" customWidth="1"/>
    <col min="8709" max="8709" width="13" style="135" customWidth="1"/>
    <col min="8710" max="8710" width="4.42578125" style="135" customWidth="1"/>
    <col min="8711" max="8711" width="15" style="135" customWidth="1"/>
    <col min="8712" max="8717" width="11.85546875" style="135" customWidth="1"/>
    <col min="8718" max="8719" width="10.5703125" style="135" customWidth="1"/>
    <col min="8720" max="8960" width="9.140625" style="135"/>
    <col min="8961" max="8961" width="34" style="135" customWidth="1"/>
    <col min="8962" max="8962" width="8.5703125" style="135" bestFit="1" customWidth="1"/>
    <col min="8963" max="8963" width="15.140625" style="135" customWidth="1"/>
    <col min="8964" max="8964" width="12" style="135" bestFit="1" customWidth="1"/>
    <col min="8965" max="8965" width="13" style="135" customWidth="1"/>
    <col min="8966" max="8966" width="4.42578125" style="135" customWidth="1"/>
    <col min="8967" max="8967" width="15" style="135" customWidth="1"/>
    <col min="8968" max="8973" width="11.85546875" style="135" customWidth="1"/>
    <col min="8974" max="8975" width="10.5703125" style="135" customWidth="1"/>
    <col min="8976" max="9216" width="9.140625" style="135"/>
    <col min="9217" max="9217" width="34" style="135" customWidth="1"/>
    <col min="9218" max="9218" width="8.5703125" style="135" bestFit="1" customWidth="1"/>
    <col min="9219" max="9219" width="15.140625" style="135" customWidth="1"/>
    <col min="9220" max="9220" width="12" style="135" bestFit="1" customWidth="1"/>
    <col min="9221" max="9221" width="13" style="135" customWidth="1"/>
    <col min="9222" max="9222" width="4.42578125" style="135" customWidth="1"/>
    <col min="9223" max="9223" width="15" style="135" customWidth="1"/>
    <col min="9224" max="9229" width="11.85546875" style="135" customWidth="1"/>
    <col min="9230" max="9231" width="10.5703125" style="135" customWidth="1"/>
    <col min="9232" max="9472" width="9.140625" style="135"/>
    <col min="9473" max="9473" width="34" style="135" customWidth="1"/>
    <col min="9474" max="9474" width="8.5703125" style="135" bestFit="1" customWidth="1"/>
    <col min="9475" max="9475" width="15.140625" style="135" customWidth="1"/>
    <col min="9476" max="9476" width="12" style="135" bestFit="1" customWidth="1"/>
    <col min="9477" max="9477" width="13" style="135" customWidth="1"/>
    <col min="9478" max="9478" width="4.42578125" style="135" customWidth="1"/>
    <col min="9479" max="9479" width="15" style="135" customWidth="1"/>
    <col min="9480" max="9485" width="11.85546875" style="135" customWidth="1"/>
    <col min="9486" max="9487" width="10.5703125" style="135" customWidth="1"/>
    <col min="9488" max="9728" width="9.140625" style="135"/>
    <col min="9729" max="9729" width="34" style="135" customWidth="1"/>
    <col min="9730" max="9730" width="8.5703125" style="135" bestFit="1" customWidth="1"/>
    <col min="9731" max="9731" width="15.140625" style="135" customWidth="1"/>
    <col min="9732" max="9732" width="12" style="135" bestFit="1" customWidth="1"/>
    <col min="9733" max="9733" width="13" style="135" customWidth="1"/>
    <col min="9734" max="9734" width="4.42578125" style="135" customWidth="1"/>
    <col min="9735" max="9735" width="15" style="135" customWidth="1"/>
    <col min="9736" max="9741" width="11.85546875" style="135" customWidth="1"/>
    <col min="9742" max="9743" width="10.5703125" style="135" customWidth="1"/>
    <col min="9744" max="9984" width="9.140625" style="135"/>
    <col min="9985" max="9985" width="34" style="135" customWidth="1"/>
    <col min="9986" max="9986" width="8.5703125" style="135" bestFit="1" customWidth="1"/>
    <col min="9987" max="9987" width="15.140625" style="135" customWidth="1"/>
    <col min="9988" max="9988" width="12" style="135" bestFit="1" customWidth="1"/>
    <col min="9989" max="9989" width="13" style="135" customWidth="1"/>
    <col min="9990" max="9990" width="4.42578125" style="135" customWidth="1"/>
    <col min="9991" max="9991" width="15" style="135" customWidth="1"/>
    <col min="9992" max="9997" width="11.85546875" style="135" customWidth="1"/>
    <col min="9998" max="9999" width="10.5703125" style="135" customWidth="1"/>
    <col min="10000" max="10240" width="9.140625" style="135"/>
    <col min="10241" max="10241" width="34" style="135" customWidth="1"/>
    <col min="10242" max="10242" width="8.5703125" style="135" bestFit="1" customWidth="1"/>
    <col min="10243" max="10243" width="15.140625" style="135" customWidth="1"/>
    <col min="10244" max="10244" width="12" style="135" bestFit="1" customWidth="1"/>
    <col min="10245" max="10245" width="13" style="135" customWidth="1"/>
    <col min="10246" max="10246" width="4.42578125" style="135" customWidth="1"/>
    <col min="10247" max="10247" width="15" style="135" customWidth="1"/>
    <col min="10248" max="10253" width="11.85546875" style="135" customWidth="1"/>
    <col min="10254" max="10255" width="10.5703125" style="135" customWidth="1"/>
    <col min="10256" max="10496" width="9.140625" style="135"/>
    <col min="10497" max="10497" width="34" style="135" customWidth="1"/>
    <col min="10498" max="10498" width="8.5703125" style="135" bestFit="1" customWidth="1"/>
    <col min="10499" max="10499" width="15.140625" style="135" customWidth="1"/>
    <col min="10500" max="10500" width="12" style="135" bestFit="1" customWidth="1"/>
    <col min="10501" max="10501" width="13" style="135" customWidth="1"/>
    <col min="10502" max="10502" width="4.42578125" style="135" customWidth="1"/>
    <col min="10503" max="10503" width="15" style="135" customWidth="1"/>
    <col min="10504" max="10509" width="11.85546875" style="135" customWidth="1"/>
    <col min="10510" max="10511" width="10.5703125" style="135" customWidth="1"/>
    <col min="10512" max="10752" width="9.140625" style="135"/>
    <col min="10753" max="10753" width="34" style="135" customWidth="1"/>
    <col min="10754" max="10754" width="8.5703125" style="135" bestFit="1" customWidth="1"/>
    <col min="10755" max="10755" width="15.140625" style="135" customWidth="1"/>
    <col min="10756" max="10756" width="12" style="135" bestFit="1" customWidth="1"/>
    <col min="10757" max="10757" width="13" style="135" customWidth="1"/>
    <col min="10758" max="10758" width="4.42578125" style="135" customWidth="1"/>
    <col min="10759" max="10759" width="15" style="135" customWidth="1"/>
    <col min="10760" max="10765" width="11.85546875" style="135" customWidth="1"/>
    <col min="10766" max="10767" width="10.5703125" style="135" customWidth="1"/>
    <col min="10768" max="11008" width="9.140625" style="135"/>
    <col min="11009" max="11009" width="34" style="135" customWidth="1"/>
    <col min="11010" max="11010" width="8.5703125" style="135" bestFit="1" customWidth="1"/>
    <col min="11011" max="11011" width="15.140625" style="135" customWidth="1"/>
    <col min="11012" max="11012" width="12" style="135" bestFit="1" customWidth="1"/>
    <col min="11013" max="11013" width="13" style="135" customWidth="1"/>
    <col min="11014" max="11014" width="4.42578125" style="135" customWidth="1"/>
    <col min="11015" max="11015" width="15" style="135" customWidth="1"/>
    <col min="11016" max="11021" width="11.85546875" style="135" customWidth="1"/>
    <col min="11022" max="11023" width="10.5703125" style="135" customWidth="1"/>
    <col min="11024" max="11264" width="9.140625" style="135"/>
    <col min="11265" max="11265" width="34" style="135" customWidth="1"/>
    <col min="11266" max="11266" width="8.5703125" style="135" bestFit="1" customWidth="1"/>
    <col min="11267" max="11267" width="15.140625" style="135" customWidth="1"/>
    <col min="11268" max="11268" width="12" style="135" bestFit="1" customWidth="1"/>
    <col min="11269" max="11269" width="13" style="135" customWidth="1"/>
    <col min="11270" max="11270" width="4.42578125" style="135" customWidth="1"/>
    <col min="11271" max="11271" width="15" style="135" customWidth="1"/>
    <col min="11272" max="11277" width="11.85546875" style="135" customWidth="1"/>
    <col min="11278" max="11279" width="10.5703125" style="135" customWidth="1"/>
    <col min="11280" max="11520" width="9.140625" style="135"/>
    <col min="11521" max="11521" width="34" style="135" customWidth="1"/>
    <col min="11522" max="11522" width="8.5703125" style="135" bestFit="1" customWidth="1"/>
    <col min="11523" max="11523" width="15.140625" style="135" customWidth="1"/>
    <col min="11524" max="11524" width="12" style="135" bestFit="1" customWidth="1"/>
    <col min="11525" max="11525" width="13" style="135" customWidth="1"/>
    <col min="11526" max="11526" width="4.42578125" style="135" customWidth="1"/>
    <col min="11527" max="11527" width="15" style="135" customWidth="1"/>
    <col min="11528" max="11533" width="11.85546875" style="135" customWidth="1"/>
    <col min="11534" max="11535" width="10.5703125" style="135" customWidth="1"/>
    <col min="11536" max="11776" width="9.140625" style="135"/>
    <col min="11777" max="11777" width="34" style="135" customWidth="1"/>
    <col min="11778" max="11778" width="8.5703125" style="135" bestFit="1" customWidth="1"/>
    <col min="11779" max="11779" width="15.140625" style="135" customWidth="1"/>
    <col min="11780" max="11780" width="12" style="135" bestFit="1" customWidth="1"/>
    <col min="11781" max="11781" width="13" style="135" customWidth="1"/>
    <col min="11782" max="11782" width="4.42578125" style="135" customWidth="1"/>
    <col min="11783" max="11783" width="15" style="135" customWidth="1"/>
    <col min="11784" max="11789" width="11.85546875" style="135" customWidth="1"/>
    <col min="11790" max="11791" width="10.5703125" style="135" customWidth="1"/>
    <col min="11792" max="12032" width="9.140625" style="135"/>
    <col min="12033" max="12033" width="34" style="135" customWidth="1"/>
    <col min="12034" max="12034" width="8.5703125" style="135" bestFit="1" customWidth="1"/>
    <col min="12035" max="12035" width="15.140625" style="135" customWidth="1"/>
    <col min="12036" max="12036" width="12" style="135" bestFit="1" customWidth="1"/>
    <col min="12037" max="12037" width="13" style="135" customWidth="1"/>
    <col min="12038" max="12038" width="4.42578125" style="135" customWidth="1"/>
    <col min="12039" max="12039" width="15" style="135" customWidth="1"/>
    <col min="12040" max="12045" width="11.85546875" style="135" customWidth="1"/>
    <col min="12046" max="12047" width="10.5703125" style="135" customWidth="1"/>
    <col min="12048" max="12288" width="9.140625" style="135"/>
    <col min="12289" max="12289" width="34" style="135" customWidth="1"/>
    <col min="12290" max="12290" width="8.5703125" style="135" bestFit="1" customWidth="1"/>
    <col min="12291" max="12291" width="15.140625" style="135" customWidth="1"/>
    <col min="12292" max="12292" width="12" style="135" bestFit="1" customWidth="1"/>
    <col min="12293" max="12293" width="13" style="135" customWidth="1"/>
    <col min="12294" max="12294" width="4.42578125" style="135" customWidth="1"/>
    <col min="12295" max="12295" width="15" style="135" customWidth="1"/>
    <col min="12296" max="12301" width="11.85546875" style="135" customWidth="1"/>
    <col min="12302" max="12303" width="10.5703125" style="135" customWidth="1"/>
    <col min="12304" max="12544" width="9.140625" style="135"/>
    <col min="12545" max="12545" width="34" style="135" customWidth="1"/>
    <col min="12546" max="12546" width="8.5703125" style="135" bestFit="1" customWidth="1"/>
    <col min="12547" max="12547" width="15.140625" style="135" customWidth="1"/>
    <col min="12548" max="12548" width="12" style="135" bestFit="1" customWidth="1"/>
    <col min="12549" max="12549" width="13" style="135" customWidth="1"/>
    <col min="12550" max="12550" width="4.42578125" style="135" customWidth="1"/>
    <col min="12551" max="12551" width="15" style="135" customWidth="1"/>
    <col min="12552" max="12557" width="11.85546875" style="135" customWidth="1"/>
    <col min="12558" max="12559" width="10.5703125" style="135" customWidth="1"/>
    <col min="12560" max="12800" width="9.140625" style="135"/>
    <col min="12801" max="12801" width="34" style="135" customWidth="1"/>
    <col min="12802" max="12802" width="8.5703125" style="135" bestFit="1" customWidth="1"/>
    <col min="12803" max="12803" width="15.140625" style="135" customWidth="1"/>
    <col min="12804" max="12804" width="12" style="135" bestFit="1" customWidth="1"/>
    <col min="12805" max="12805" width="13" style="135" customWidth="1"/>
    <col min="12806" max="12806" width="4.42578125" style="135" customWidth="1"/>
    <col min="12807" max="12807" width="15" style="135" customWidth="1"/>
    <col min="12808" max="12813" width="11.85546875" style="135" customWidth="1"/>
    <col min="12814" max="12815" width="10.5703125" style="135" customWidth="1"/>
    <col min="12816" max="13056" width="9.140625" style="135"/>
    <col min="13057" max="13057" width="34" style="135" customWidth="1"/>
    <col min="13058" max="13058" width="8.5703125" style="135" bestFit="1" customWidth="1"/>
    <col min="13059" max="13059" width="15.140625" style="135" customWidth="1"/>
    <col min="13060" max="13060" width="12" style="135" bestFit="1" customWidth="1"/>
    <col min="13061" max="13061" width="13" style="135" customWidth="1"/>
    <col min="13062" max="13062" width="4.42578125" style="135" customWidth="1"/>
    <col min="13063" max="13063" width="15" style="135" customWidth="1"/>
    <col min="13064" max="13069" width="11.85546875" style="135" customWidth="1"/>
    <col min="13070" max="13071" width="10.5703125" style="135" customWidth="1"/>
    <col min="13072" max="13312" width="9.140625" style="135"/>
    <col min="13313" max="13313" width="34" style="135" customWidth="1"/>
    <col min="13314" max="13314" width="8.5703125" style="135" bestFit="1" customWidth="1"/>
    <col min="13315" max="13315" width="15.140625" style="135" customWidth="1"/>
    <col min="13316" max="13316" width="12" style="135" bestFit="1" customWidth="1"/>
    <col min="13317" max="13317" width="13" style="135" customWidth="1"/>
    <col min="13318" max="13318" width="4.42578125" style="135" customWidth="1"/>
    <col min="13319" max="13319" width="15" style="135" customWidth="1"/>
    <col min="13320" max="13325" width="11.85546875" style="135" customWidth="1"/>
    <col min="13326" max="13327" width="10.5703125" style="135" customWidth="1"/>
    <col min="13328" max="13568" width="9.140625" style="135"/>
    <col min="13569" max="13569" width="34" style="135" customWidth="1"/>
    <col min="13570" max="13570" width="8.5703125" style="135" bestFit="1" customWidth="1"/>
    <col min="13571" max="13571" width="15.140625" style="135" customWidth="1"/>
    <col min="13572" max="13572" width="12" style="135" bestFit="1" customWidth="1"/>
    <col min="13573" max="13573" width="13" style="135" customWidth="1"/>
    <col min="13574" max="13574" width="4.42578125" style="135" customWidth="1"/>
    <col min="13575" max="13575" width="15" style="135" customWidth="1"/>
    <col min="13576" max="13581" width="11.85546875" style="135" customWidth="1"/>
    <col min="13582" max="13583" width="10.5703125" style="135" customWidth="1"/>
    <col min="13584" max="13824" width="9.140625" style="135"/>
    <col min="13825" max="13825" width="34" style="135" customWidth="1"/>
    <col min="13826" max="13826" width="8.5703125" style="135" bestFit="1" customWidth="1"/>
    <col min="13827" max="13827" width="15.140625" style="135" customWidth="1"/>
    <col min="13828" max="13828" width="12" style="135" bestFit="1" customWidth="1"/>
    <col min="13829" max="13829" width="13" style="135" customWidth="1"/>
    <col min="13830" max="13830" width="4.42578125" style="135" customWidth="1"/>
    <col min="13831" max="13831" width="15" style="135" customWidth="1"/>
    <col min="13832" max="13837" width="11.85546875" style="135" customWidth="1"/>
    <col min="13838" max="13839" width="10.5703125" style="135" customWidth="1"/>
    <col min="13840" max="14080" width="9.140625" style="135"/>
    <col min="14081" max="14081" width="34" style="135" customWidth="1"/>
    <col min="14082" max="14082" width="8.5703125" style="135" bestFit="1" customWidth="1"/>
    <col min="14083" max="14083" width="15.140625" style="135" customWidth="1"/>
    <col min="14084" max="14084" width="12" style="135" bestFit="1" customWidth="1"/>
    <col min="14085" max="14085" width="13" style="135" customWidth="1"/>
    <col min="14086" max="14086" width="4.42578125" style="135" customWidth="1"/>
    <col min="14087" max="14087" width="15" style="135" customWidth="1"/>
    <col min="14088" max="14093" width="11.85546875" style="135" customWidth="1"/>
    <col min="14094" max="14095" width="10.5703125" style="135" customWidth="1"/>
    <col min="14096" max="14336" width="9.140625" style="135"/>
    <col min="14337" max="14337" width="34" style="135" customWidth="1"/>
    <col min="14338" max="14338" width="8.5703125" style="135" bestFit="1" customWidth="1"/>
    <col min="14339" max="14339" width="15.140625" style="135" customWidth="1"/>
    <col min="14340" max="14340" width="12" style="135" bestFit="1" customWidth="1"/>
    <col min="14341" max="14341" width="13" style="135" customWidth="1"/>
    <col min="14342" max="14342" width="4.42578125" style="135" customWidth="1"/>
    <col min="14343" max="14343" width="15" style="135" customWidth="1"/>
    <col min="14344" max="14349" width="11.85546875" style="135" customWidth="1"/>
    <col min="14350" max="14351" width="10.5703125" style="135" customWidth="1"/>
    <col min="14352" max="14592" width="9.140625" style="135"/>
    <col min="14593" max="14593" width="34" style="135" customWidth="1"/>
    <col min="14594" max="14594" width="8.5703125" style="135" bestFit="1" customWidth="1"/>
    <col min="14595" max="14595" width="15.140625" style="135" customWidth="1"/>
    <col min="14596" max="14596" width="12" style="135" bestFit="1" customWidth="1"/>
    <col min="14597" max="14597" width="13" style="135" customWidth="1"/>
    <col min="14598" max="14598" width="4.42578125" style="135" customWidth="1"/>
    <col min="14599" max="14599" width="15" style="135" customWidth="1"/>
    <col min="14600" max="14605" width="11.85546875" style="135" customWidth="1"/>
    <col min="14606" max="14607" width="10.5703125" style="135" customWidth="1"/>
    <col min="14608" max="14848" width="9.140625" style="135"/>
    <col min="14849" max="14849" width="34" style="135" customWidth="1"/>
    <col min="14850" max="14850" width="8.5703125" style="135" bestFit="1" customWidth="1"/>
    <col min="14851" max="14851" width="15.140625" style="135" customWidth="1"/>
    <col min="14852" max="14852" width="12" style="135" bestFit="1" customWidth="1"/>
    <col min="14853" max="14853" width="13" style="135" customWidth="1"/>
    <col min="14854" max="14854" width="4.42578125" style="135" customWidth="1"/>
    <col min="14855" max="14855" width="15" style="135" customWidth="1"/>
    <col min="14856" max="14861" width="11.85546875" style="135" customWidth="1"/>
    <col min="14862" max="14863" width="10.5703125" style="135" customWidth="1"/>
    <col min="14864" max="15104" width="9.140625" style="135"/>
    <col min="15105" max="15105" width="34" style="135" customWidth="1"/>
    <col min="15106" max="15106" width="8.5703125" style="135" bestFit="1" customWidth="1"/>
    <col min="15107" max="15107" width="15.140625" style="135" customWidth="1"/>
    <col min="15108" max="15108" width="12" style="135" bestFit="1" customWidth="1"/>
    <col min="15109" max="15109" width="13" style="135" customWidth="1"/>
    <col min="15110" max="15110" width="4.42578125" style="135" customWidth="1"/>
    <col min="15111" max="15111" width="15" style="135" customWidth="1"/>
    <col min="15112" max="15117" width="11.85546875" style="135" customWidth="1"/>
    <col min="15118" max="15119" width="10.5703125" style="135" customWidth="1"/>
    <col min="15120" max="15360" width="9.140625" style="135"/>
    <col min="15361" max="15361" width="34" style="135" customWidth="1"/>
    <col min="15362" max="15362" width="8.5703125" style="135" bestFit="1" customWidth="1"/>
    <col min="15363" max="15363" width="15.140625" style="135" customWidth="1"/>
    <col min="15364" max="15364" width="12" style="135" bestFit="1" customWidth="1"/>
    <col min="15365" max="15365" width="13" style="135" customWidth="1"/>
    <col min="15366" max="15366" width="4.42578125" style="135" customWidth="1"/>
    <col min="15367" max="15367" width="15" style="135" customWidth="1"/>
    <col min="15368" max="15373" width="11.85546875" style="135" customWidth="1"/>
    <col min="15374" max="15375" width="10.5703125" style="135" customWidth="1"/>
    <col min="15376" max="15616" width="9.140625" style="135"/>
    <col min="15617" max="15617" width="34" style="135" customWidth="1"/>
    <col min="15618" max="15618" width="8.5703125" style="135" bestFit="1" customWidth="1"/>
    <col min="15619" max="15619" width="15.140625" style="135" customWidth="1"/>
    <col min="15620" max="15620" width="12" style="135" bestFit="1" customWidth="1"/>
    <col min="15621" max="15621" width="13" style="135" customWidth="1"/>
    <col min="15622" max="15622" width="4.42578125" style="135" customWidth="1"/>
    <col min="15623" max="15623" width="15" style="135" customWidth="1"/>
    <col min="15624" max="15629" width="11.85546875" style="135" customWidth="1"/>
    <col min="15630" max="15631" width="10.5703125" style="135" customWidth="1"/>
    <col min="15632" max="15872" width="9.140625" style="135"/>
    <col min="15873" max="15873" width="34" style="135" customWidth="1"/>
    <col min="15874" max="15874" width="8.5703125" style="135" bestFit="1" customWidth="1"/>
    <col min="15875" max="15875" width="15.140625" style="135" customWidth="1"/>
    <col min="15876" max="15876" width="12" style="135" bestFit="1" customWidth="1"/>
    <col min="15877" max="15877" width="13" style="135" customWidth="1"/>
    <col min="15878" max="15878" width="4.42578125" style="135" customWidth="1"/>
    <col min="15879" max="15879" width="15" style="135" customWidth="1"/>
    <col min="15880" max="15885" width="11.85546875" style="135" customWidth="1"/>
    <col min="15886" max="15887" width="10.5703125" style="135" customWidth="1"/>
    <col min="15888" max="16128" width="9.140625" style="135"/>
    <col min="16129" max="16129" width="34" style="135" customWidth="1"/>
    <col min="16130" max="16130" width="8.5703125" style="135" bestFit="1" customWidth="1"/>
    <col min="16131" max="16131" width="15.140625" style="135" customWidth="1"/>
    <col min="16132" max="16132" width="12" style="135" bestFit="1" customWidth="1"/>
    <col min="16133" max="16133" width="13" style="135" customWidth="1"/>
    <col min="16134" max="16134" width="4.42578125" style="135" customWidth="1"/>
    <col min="16135" max="16135" width="15" style="135" customWidth="1"/>
    <col min="16136" max="16141" width="11.85546875" style="135" customWidth="1"/>
    <col min="16142" max="16143" width="10.5703125" style="135" customWidth="1"/>
    <col min="16144" max="16384" width="9.140625" style="135"/>
  </cols>
  <sheetData>
    <row r="1" spans="1:36" x14ac:dyDescent="0.25">
      <c r="A1" s="135" t="s">
        <v>242</v>
      </c>
    </row>
    <row r="3" spans="1:36" x14ac:dyDescent="0.25">
      <c r="A3" s="136" t="s">
        <v>0</v>
      </c>
      <c r="B3" s="143"/>
    </row>
    <row r="4" spans="1:36" ht="15.75" customHeight="1" x14ac:dyDescent="0.25">
      <c r="A4" s="139" t="s">
        <v>243</v>
      </c>
      <c r="B4" s="140"/>
      <c r="C4" s="140"/>
    </row>
    <row r="5" spans="1:36" ht="15.75" customHeight="1" x14ac:dyDescent="0.25">
      <c r="A5" s="139" t="s">
        <v>245</v>
      </c>
      <c r="B5" s="140"/>
      <c r="C5" s="140"/>
    </row>
    <row r="6" spans="1:36" ht="15.75" customHeight="1" x14ac:dyDescent="0.25">
      <c r="A6" s="139" t="s">
        <v>244</v>
      </c>
      <c r="B6" s="140"/>
      <c r="C6" s="140"/>
    </row>
    <row r="7" spans="1:36" x14ac:dyDescent="0.25">
      <c r="A7" s="138"/>
      <c r="B7" s="140"/>
      <c r="C7" s="140"/>
    </row>
    <row r="8" spans="1:36" x14ac:dyDescent="0.25">
      <c r="A8" s="6" t="s">
        <v>193</v>
      </c>
      <c r="B8" s="6" t="s">
        <v>191</v>
      </c>
      <c r="C8" s="6" t="s">
        <v>190</v>
      </c>
      <c r="D8" s="6" t="s">
        <v>78</v>
      </c>
      <c r="E8" s="6" t="s">
        <v>192</v>
      </c>
      <c r="G8" s="142" t="s">
        <v>189</v>
      </c>
      <c r="H8" s="141"/>
      <c r="I8"/>
      <c r="J8"/>
      <c r="K8"/>
      <c r="L8"/>
      <c r="M8"/>
      <c r="N8"/>
      <c r="O8"/>
      <c r="P8"/>
      <c r="Q8"/>
      <c r="R8"/>
      <c r="S8"/>
      <c r="T8"/>
      <c r="U8"/>
      <c r="V8"/>
      <c r="W8"/>
      <c r="X8"/>
      <c r="Y8"/>
      <c r="Z8"/>
      <c r="AA8"/>
      <c r="AB8"/>
      <c r="AC8"/>
      <c r="AD8"/>
      <c r="AE8"/>
      <c r="AF8"/>
      <c r="AG8"/>
      <c r="AH8"/>
      <c r="AI8"/>
      <c r="AJ8"/>
    </row>
    <row r="9" spans="1:36" x14ac:dyDescent="0.25">
      <c r="A9" s="122" t="s">
        <v>194</v>
      </c>
      <c r="B9" s="122" t="s">
        <v>195</v>
      </c>
      <c r="C9" s="122" t="s">
        <v>196</v>
      </c>
      <c r="D9" s="77">
        <v>478</v>
      </c>
      <c r="E9" s="122" t="s">
        <v>197</v>
      </c>
      <c r="G9"/>
      <c r="H9"/>
      <c r="I9"/>
      <c r="J9"/>
      <c r="K9"/>
      <c r="L9"/>
      <c r="M9"/>
      <c r="N9"/>
      <c r="O9"/>
      <c r="P9"/>
      <c r="Q9"/>
      <c r="R9"/>
      <c r="S9"/>
      <c r="T9"/>
      <c r="U9"/>
      <c r="V9"/>
      <c r="W9"/>
      <c r="X9"/>
      <c r="Y9"/>
      <c r="Z9"/>
      <c r="AA9"/>
      <c r="AB9"/>
      <c r="AC9"/>
      <c r="AD9"/>
      <c r="AE9"/>
      <c r="AF9"/>
      <c r="AG9"/>
      <c r="AH9"/>
      <c r="AI9"/>
      <c r="AJ9"/>
    </row>
    <row r="10" spans="1:36" x14ac:dyDescent="0.25">
      <c r="A10" s="123" t="s">
        <v>198</v>
      </c>
      <c r="B10" s="123" t="s">
        <v>199</v>
      </c>
      <c r="C10" s="123" t="s">
        <v>200</v>
      </c>
      <c r="D10" s="79">
        <v>248</v>
      </c>
      <c r="E10" s="123" t="s">
        <v>197</v>
      </c>
      <c r="G10"/>
      <c r="H10"/>
      <c r="I10"/>
      <c r="J10"/>
      <c r="K10"/>
      <c r="L10"/>
      <c r="M10"/>
      <c r="N10"/>
      <c r="O10"/>
      <c r="P10"/>
      <c r="Q10"/>
      <c r="R10"/>
      <c r="S10"/>
      <c r="T10"/>
      <c r="U10"/>
      <c r="V10"/>
      <c r="W10"/>
      <c r="X10"/>
      <c r="Y10"/>
      <c r="Z10"/>
      <c r="AA10"/>
      <c r="AB10"/>
      <c r="AC10"/>
      <c r="AD10"/>
      <c r="AE10"/>
      <c r="AF10"/>
      <c r="AG10"/>
      <c r="AH10"/>
      <c r="AI10"/>
      <c r="AJ10"/>
    </row>
    <row r="11" spans="1:36" x14ac:dyDescent="0.25">
      <c r="A11" s="122" t="s">
        <v>201</v>
      </c>
      <c r="B11" s="122" t="s">
        <v>202</v>
      </c>
      <c r="C11" s="122" t="s">
        <v>200</v>
      </c>
      <c r="D11" s="77">
        <v>468</v>
      </c>
      <c r="E11" s="122" t="s">
        <v>203</v>
      </c>
      <c r="G11"/>
      <c r="H11"/>
      <c r="I11"/>
      <c r="J11"/>
      <c r="K11"/>
      <c r="L11"/>
      <c r="M11"/>
      <c r="N11"/>
      <c r="O11"/>
      <c r="P11"/>
      <c r="Q11"/>
      <c r="R11"/>
      <c r="S11"/>
      <c r="T11"/>
      <c r="U11"/>
      <c r="V11"/>
      <c r="W11"/>
      <c r="X11"/>
      <c r="Y11"/>
      <c r="Z11"/>
      <c r="AA11"/>
      <c r="AB11"/>
      <c r="AC11"/>
      <c r="AD11"/>
      <c r="AE11"/>
      <c r="AF11"/>
      <c r="AG11"/>
      <c r="AH11"/>
      <c r="AI11"/>
      <c r="AJ11"/>
    </row>
    <row r="12" spans="1:36" x14ac:dyDescent="0.25">
      <c r="A12" s="123" t="s">
        <v>204</v>
      </c>
      <c r="B12" s="123" t="s">
        <v>195</v>
      </c>
      <c r="C12" s="123" t="s">
        <v>205</v>
      </c>
      <c r="D12" s="79">
        <v>916</v>
      </c>
      <c r="E12" s="123" t="s">
        <v>197</v>
      </c>
      <c r="G12"/>
      <c r="H12"/>
      <c r="I12"/>
      <c r="J12"/>
      <c r="K12"/>
      <c r="L12"/>
      <c r="M12"/>
      <c r="N12"/>
      <c r="O12"/>
      <c r="P12"/>
      <c r="Q12"/>
      <c r="R12"/>
      <c r="S12"/>
      <c r="T12"/>
      <c r="U12"/>
      <c r="V12"/>
      <c r="W12"/>
      <c r="X12"/>
      <c r="Y12"/>
      <c r="Z12"/>
      <c r="AA12"/>
      <c r="AB12"/>
      <c r="AC12"/>
      <c r="AD12"/>
      <c r="AE12"/>
      <c r="AF12"/>
      <c r="AG12"/>
      <c r="AH12"/>
      <c r="AI12"/>
      <c r="AJ12"/>
    </row>
    <row r="13" spans="1:36" x14ac:dyDescent="0.25">
      <c r="A13" s="122" t="s">
        <v>206</v>
      </c>
      <c r="B13" s="122" t="s">
        <v>195</v>
      </c>
      <c r="C13" s="122" t="s">
        <v>205</v>
      </c>
      <c r="D13" s="77">
        <v>916</v>
      </c>
      <c r="E13" s="122" t="s">
        <v>203</v>
      </c>
      <c r="G13"/>
      <c r="H13"/>
      <c r="I13"/>
      <c r="J13"/>
      <c r="K13"/>
      <c r="L13"/>
      <c r="M13"/>
      <c r="N13"/>
      <c r="O13"/>
      <c r="P13"/>
      <c r="Q13"/>
      <c r="R13"/>
      <c r="S13"/>
      <c r="T13"/>
      <c r="U13"/>
      <c r="V13"/>
      <c r="W13"/>
      <c r="X13"/>
      <c r="Y13"/>
      <c r="Z13"/>
      <c r="AA13"/>
      <c r="AB13"/>
      <c r="AC13"/>
      <c r="AD13"/>
      <c r="AE13"/>
      <c r="AF13"/>
      <c r="AG13"/>
      <c r="AH13"/>
      <c r="AI13"/>
      <c r="AJ13"/>
    </row>
    <row r="14" spans="1:36" x14ac:dyDescent="0.25">
      <c r="A14" s="123" t="s">
        <v>207</v>
      </c>
      <c r="B14" s="123" t="s">
        <v>195</v>
      </c>
      <c r="C14" s="123" t="s">
        <v>205</v>
      </c>
      <c r="D14" s="79">
        <v>1175</v>
      </c>
      <c r="E14" s="123" t="s">
        <v>203</v>
      </c>
      <c r="G14"/>
      <c r="H14"/>
      <c r="I14"/>
      <c r="J14"/>
      <c r="K14"/>
      <c r="L14"/>
      <c r="M14"/>
      <c r="N14"/>
      <c r="O14"/>
      <c r="P14"/>
      <c r="Q14"/>
      <c r="R14"/>
      <c r="S14"/>
      <c r="T14"/>
      <c r="U14"/>
      <c r="V14"/>
      <c r="W14"/>
      <c r="X14"/>
      <c r="Y14"/>
      <c r="Z14"/>
      <c r="AA14"/>
      <c r="AB14"/>
      <c r="AC14"/>
      <c r="AD14"/>
      <c r="AE14"/>
      <c r="AF14"/>
      <c r="AG14"/>
      <c r="AH14"/>
      <c r="AI14"/>
      <c r="AJ14"/>
    </row>
    <row r="15" spans="1:36" x14ac:dyDescent="0.25">
      <c r="A15" s="122" t="s">
        <v>208</v>
      </c>
      <c r="B15" s="122" t="s">
        <v>209</v>
      </c>
      <c r="C15" s="122" t="s">
        <v>205</v>
      </c>
      <c r="D15" s="77">
        <v>991</v>
      </c>
      <c r="E15" s="122" t="s">
        <v>203</v>
      </c>
      <c r="G15"/>
      <c r="H15"/>
      <c r="I15"/>
      <c r="J15"/>
      <c r="K15"/>
      <c r="L15"/>
      <c r="M15"/>
      <c r="N15"/>
      <c r="O15"/>
      <c r="P15"/>
      <c r="Q15"/>
      <c r="R15"/>
      <c r="S15"/>
      <c r="T15"/>
      <c r="U15"/>
      <c r="V15"/>
      <c r="W15"/>
      <c r="X15"/>
      <c r="Y15"/>
      <c r="Z15"/>
      <c r="AA15"/>
      <c r="AB15"/>
      <c r="AC15"/>
      <c r="AD15"/>
      <c r="AE15"/>
      <c r="AF15"/>
      <c r="AG15"/>
      <c r="AH15"/>
      <c r="AI15"/>
      <c r="AJ15"/>
    </row>
    <row r="16" spans="1:36" x14ac:dyDescent="0.25">
      <c r="A16" s="123" t="s">
        <v>210</v>
      </c>
      <c r="B16" s="123" t="s">
        <v>195</v>
      </c>
      <c r="C16" s="123" t="s">
        <v>211</v>
      </c>
      <c r="D16" s="79">
        <v>415</v>
      </c>
      <c r="E16" s="123" t="s">
        <v>203</v>
      </c>
      <c r="G16"/>
      <c r="H16"/>
      <c r="I16"/>
      <c r="J16"/>
      <c r="K16"/>
      <c r="L16"/>
      <c r="M16"/>
      <c r="N16"/>
      <c r="O16"/>
      <c r="P16"/>
      <c r="Q16"/>
      <c r="R16"/>
      <c r="S16"/>
      <c r="T16"/>
      <c r="U16"/>
      <c r="V16"/>
      <c r="W16"/>
      <c r="X16"/>
      <c r="Y16"/>
      <c r="Z16"/>
      <c r="AA16"/>
      <c r="AB16"/>
      <c r="AC16"/>
      <c r="AD16"/>
      <c r="AE16"/>
      <c r="AF16"/>
      <c r="AG16"/>
      <c r="AH16"/>
      <c r="AI16"/>
      <c r="AJ16"/>
    </row>
    <row r="17" spans="1:36" x14ac:dyDescent="0.25">
      <c r="A17" s="122" t="s">
        <v>212</v>
      </c>
      <c r="B17" s="122" t="s">
        <v>199</v>
      </c>
      <c r="C17" s="122" t="s">
        <v>213</v>
      </c>
      <c r="D17" s="77">
        <v>888</v>
      </c>
      <c r="E17" s="122" t="s">
        <v>197</v>
      </c>
      <c r="G17"/>
      <c r="H17"/>
      <c r="I17"/>
      <c r="J17"/>
      <c r="K17"/>
      <c r="L17"/>
      <c r="M17"/>
      <c r="N17"/>
      <c r="O17"/>
      <c r="P17"/>
      <c r="Q17"/>
      <c r="R17"/>
      <c r="S17"/>
      <c r="T17"/>
      <c r="U17"/>
      <c r="V17"/>
      <c r="W17"/>
      <c r="X17"/>
      <c r="Y17"/>
      <c r="Z17"/>
      <c r="AA17"/>
      <c r="AB17"/>
      <c r="AC17"/>
      <c r="AD17"/>
      <c r="AE17"/>
      <c r="AF17"/>
      <c r="AG17"/>
      <c r="AH17"/>
      <c r="AI17"/>
      <c r="AJ17"/>
    </row>
    <row r="18" spans="1:36" x14ac:dyDescent="0.25">
      <c r="A18" s="123" t="s">
        <v>214</v>
      </c>
      <c r="B18" s="123" t="s">
        <v>215</v>
      </c>
      <c r="C18" s="123" t="s">
        <v>213</v>
      </c>
      <c r="D18" s="79">
        <v>613</v>
      </c>
      <c r="E18" s="123" t="s">
        <v>197</v>
      </c>
      <c r="G18"/>
      <c r="H18"/>
      <c r="I18"/>
      <c r="J18"/>
      <c r="K18"/>
      <c r="L18"/>
      <c r="M18"/>
      <c r="N18"/>
      <c r="O18"/>
      <c r="P18"/>
      <c r="Q18"/>
      <c r="R18"/>
      <c r="S18"/>
      <c r="T18"/>
      <c r="U18"/>
      <c r="V18"/>
      <c r="W18"/>
      <c r="X18"/>
      <c r="Y18"/>
      <c r="Z18"/>
      <c r="AA18"/>
      <c r="AB18"/>
      <c r="AC18"/>
      <c r="AD18"/>
      <c r="AE18"/>
      <c r="AF18"/>
      <c r="AG18"/>
      <c r="AH18"/>
      <c r="AI18"/>
      <c r="AJ18"/>
    </row>
    <row r="19" spans="1:36" x14ac:dyDescent="0.25">
      <c r="A19" s="122" t="s">
        <v>216</v>
      </c>
      <c r="B19" s="122" t="s">
        <v>217</v>
      </c>
      <c r="C19" s="122" t="s">
        <v>218</v>
      </c>
      <c r="D19" s="77">
        <v>358</v>
      </c>
      <c r="E19" s="122" t="s">
        <v>197</v>
      </c>
      <c r="G19"/>
      <c r="H19"/>
      <c r="I19"/>
      <c r="J19"/>
      <c r="K19"/>
      <c r="L19"/>
      <c r="M19"/>
      <c r="N19"/>
      <c r="O19"/>
      <c r="P19"/>
      <c r="Q19"/>
      <c r="R19"/>
      <c r="S19"/>
      <c r="T19"/>
      <c r="U19"/>
      <c r="V19"/>
      <c r="W19"/>
      <c r="X19"/>
      <c r="Y19"/>
      <c r="Z19"/>
      <c r="AA19"/>
      <c r="AB19"/>
      <c r="AC19"/>
      <c r="AD19"/>
      <c r="AE19"/>
      <c r="AF19"/>
      <c r="AG19"/>
      <c r="AH19"/>
      <c r="AI19"/>
      <c r="AJ19"/>
    </row>
    <row r="20" spans="1:36" x14ac:dyDescent="0.25">
      <c r="A20" s="123" t="s">
        <v>219</v>
      </c>
      <c r="B20" s="123" t="s">
        <v>217</v>
      </c>
      <c r="C20" s="123" t="s">
        <v>218</v>
      </c>
      <c r="D20" s="79">
        <v>294</v>
      </c>
      <c r="E20" s="123" t="s">
        <v>197</v>
      </c>
      <c r="G20"/>
      <c r="H20"/>
      <c r="I20"/>
      <c r="J20"/>
      <c r="K20"/>
      <c r="L20"/>
      <c r="M20"/>
      <c r="N20"/>
      <c r="O20"/>
      <c r="P20"/>
      <c r="Q20"/>
      <c r="R20"/>
      <c r="S20"/>
      <c r="T20"/>
      <c r="U20"/>
      <c r="V20"/>
      <c r="W20"/>
      <c r="X20"/>
      <c r="Y20"/>
      <c r="Z20"/>
      <c r="AA20"/>
      <c r="AB20"/>
      <c r="AC20"/>
      <c r="AD20"/>
      <c r="AE20"/>
      <c r="AF20"/>
      <c r="AG20"/>
      <c r="AH20"/>
      <c r="AI20"/>
      <c r="AJ20"/>
    </row>
    <row r="21" spans="1:36" x14ac:dyDescent="0.25">
      <c r="A21" s="122" t="s">
        <v>220</v>
      </c>
      <c r="B21" s="122" t="s">
        <v>217</v>
      </c>
      <c r="C21" s="122" t="s">
        <v>218</v>
      </c>
      <c r="D21" s="77">
        <v>294</v>
      </c>
      <c r="E21" s="122" t="s">
        <v>197</v>
      </c>
      <c r="G21"/>
      <c r="H21"/>
      <c r="I21"/>
      <c r="J21"/>
      <c r="K21"/>
      <c r="L21"/>
      <c r="M21"/>
      <c r="N21"/>
      <c r="O21"/>
      <c r="P21"/>
      <c r="Q21"/>
      <c r="R21"/>
      <c r="S21"/>
      <c r="T21"/>
      <c r="U21"/>
      <c r="V21"/>
      <c r="W21"/>
      <c r="X21"/>
      <c r="Y21"/>
      <c r="Z21"/>
      <c r="AA21"/>
      <c r="AB21"/>
      <c r="AC21"/>
      <c r="AD21"/>
      <c r="AE21"/>
      <c r="AF21"/>
      <c r="AG21"/>
      <c r="AH21"/>
      <c r="AI21"/>
      <c r="AJ21"/>
    </row>
    <row r="22" spans="1:36" x14ac:dyDescent="0.25">
      <c r="A22" s="123" t="s">
        <v>221</v>
      </c>
      <c r="B22" s="123" t="s">
        <v>199</v>
      </c>
      <c r="C22" s="123" t="s">
        <v>218</v>
      </c>
      <c r="D22" s="79">
        <v>317</v>
      </c>
      <c r="E22" s="123" t="s">
        <v>203</v>
      </c>
      <c r="G22"/>
      <c r="H22"/>
      <c r="I22"/>
      <c r="J22"/>
      <c r="K22"/>
      <c r="L22"/>
      <c r="M22"/>
      <c r="N22"/>
      <c r="O22"/>
      <c r="P22"/>
      <c r="Q22"/>
      <c r="R22"/>
      <c r="S22"/>
      <c r="T22"/>
      <c r="U22"/>
      <c r="V22"/>
      <c r="W22"/>
      <c r="X22"/>
      <c r="Y22"/>
      <c r="Z22"/>
      <c r="AA22"/>
      <c r="AB22"/>
      <c r="AC22"/>
      <c r="AD22"/>
      <c r="AE22"/>
      <c r="AF22"/>
      <c r="AG22"/>
      <c r="AH22"/>
      <c r="AI22"/>
      <c r="AJ22"/>
    </row>
    <row r="23" spans="1:36" x14ac:dyDescent="0.25">
      <c r="A23" s="122" t="s">
        <v>222</v>
      </c>
      <c r="B23" s="122" t="s">
        <v>217</v>
      </c>
      <c r="C23" s="122" t="s">
        <v>218</v>
      </c>
      <c r="D23" s="77">
        <v>307</v>
      </c>
      <c r="E23" s="122" t="s">
        <v>203</v>
      </c>
      <c r="G23"/>
      <c r="H23"/>
      <c r="I23"/>
      <c r="J23"/>
      <c r="K23"/>
      <c r="L23"/>
      <c r="M23"/>
      <c r="N23"/>
      <c r="O23"/>
      <c r="P23"/>
      <c r="Q23"/>
      <c r="R23"/>
      <c r="S23"/>
      <c r="T23"/>
      <c r="U23"/>
      <c r="V23"/>
      <c r="W23"/>
      <c r="X23"/>
      <c r="Y23"/>
      <c r="Z23"/>
      <c r="AA23"/>
      <c r="AB23"/>
      <c r="AC23"/>
      <c r="AD23"/>
      <c r="AE23"/>
      <c r="AF23"/>
      <c r="AG23"/>
      <c r="AH23"/>
      <c r="AI23"/>
      <c r="AJ23"/>
    </row>
    <row r="24" spans="1:36" x14ac:dyDescent="0.25">
      <c r="A24" s="123" t="s">
        <v>223</v>
      </c>
      <c r="B24" s="123" t="s">
        <v>199</v>
      </c>
      <c r="C24" s="123" t="s">
        <v>196</v>
      </c>
      <c r="D24" s="79">
        <v>606</v>
      </c>
      <c r="E24" s="123" t="s">
        <v>203</v>
      </c>
      <c r="G24"/>
      <c r="H24"/>
      <c r="I24"/>
      <c r="J24"/>
      <c r="K24"/>
      <c r="L24"/>
      <c r="M24"/>
      <c r="N24"/>
      <c r="O24"/>
      <c r="P24"/>
      <c r="Q24"/>
      <c r="R24"/>
      <c r="S24"/>
      <c r="T24"/>
      <c r="U24"/>
      <c r="V24"/>
      <c r="W24"/>
      <c r="X24"/>
      <c r="Y24"/>
      <c r="Z24"/>
      <c r="AA24"/>
      <c r="AB24"/>
      <c r="AC24"/>
      <c r="AD24"/>
      <c r="AE24"/>
      <c r="AF24"/>
      <c r="AG24"/>
      <c r="AH24"/>
      <c r="AI24"/>
      <c r="AJ24"/>
    </row>
    <row r="25" spans="1:36" x14ac:dyDescent="0.25">
      <c r="A25" s="122" t="s">
        <v>224</v>
      </c>
      <c r="B25" s="122" t="s">
        <v>195</v>
      </c>
      <c r="C25" s="122" t="s">
        <v>225</v>
      </c>
      <c r="D25" s="77">
        <v>1049</v>
      </c>
      <c r="E25" s="122" t="s">
        <v>197</v>
      </c>
      <c r="G25"/>
      <c r="H25"/>
      <c r="I25"/>
      <c r="J25"/>
      <c r="K25"/>
      <c r="L25"/>
      <c r="M25"/>
      <c r="N25"/>
      <c r="O25"/>
      <c r="P25"/>
      <c r="Q25"/>
      <c r="R25"/>
      <c r="S25"/>
      <c r="T25"/>
      <c r="U25"/>
      <c r="V25"/>
      <c r="W25"/>
      <c r="X25"/>
      <c r="Y25"/>
      <c r="Z25"/>
      <c r="AA25"/>
      <c r="AB25"/>
      <c r="AC25"/>
      <c r="AD25"/>
      <c r="AE25"/>
      <c r="AF25"/>
      <c r="AG25"/>
      <c r="AH25"/>
      <c r="AI25"/>
      <c r="AJ25"/>
    </row>
    <row r="26" spans="1:36" x14ac:dyDescent="0.25">
      <c r="A26" s="123" t="s">
        <v>226</v>
      </c>
      <c r="B26" s="123" t="s">
        <v>217</v>
      </c>
      <c r="C26" s="123" t="s">
        <v>225</v>
      </c>
      <c r="D26" s="79">
        <v>659</v>
      </c>
      <c r="E26" s="123" t="s">
        <v>203</v>
      </c>
      <c r="G26"/>
      <c r="H26"/>
      <c r="I26"/>
      <c r="J26"/>
      <c r="K26"/>
      <c r="L26"/>
      <c r="M26"/>
      <c r="N26"/>
      <c r="O26"/>
      <c r="P26"/>
      <c r="Q26"/>
      <c r="R26"/>
      <c r="S26"/>
      <c r="T26"/>
      <c r="U26"/>
      <c r="V26"/>
      <c r="W26"/>
      <c r="X26"/>
      <c r="Y26"/>
      <c r="Z26"/>
      <c r="AA26"/>
      <c r="AB26"/>
      <c r="AC26"/>
      <c r="AD26"/>
      <c r="AE26"/>
      <c r="AF26"/>
      <c r="AG26"/>
      <c r="AH26"/>
      <c r="AI26"/>
      <c r="AJ26"/>
    </row>
    <row r="27" spans="1:36" x14ac:dyDescent="0.25">
      <c r="A27" s="122" t="s">
        <v>227</v>
      </c>
      <c r="B27" s="122" t="s">
        <v>202</v>
      </c>
      <c r="C27" s="122" t="s">
        <v>205</v>
      </c>
      <c r="D27" s="77">
        <v>599</v>
      </c>
      <c r="E27" s="122" t="s">
        <v>197</v>
      </c>
      <c r="G27"/>
      <c r="H27"/>
      <c r="I27"/>
      <c r="J27"/>
      <c r="K27"/>
      <c r="L27"/>
      <c r="M27"/>
      <c r="N27"/>
      <c r="O27"/>
      <c r="P27"/>
      <c r="Q27"/>
      <c r="R27"/>
      <c r="S27"/>
      <c r="T27"/>
      <c r="U27"/>
      <c r="V27"/>
      <c r="W27"/>
      <c r="X27"/>
      <c r="Y27"/>
      <c r="Z27"/>
      <c r="AA27"/>
      <c r="AB27"/>
      <c r="AC27"/>
      <c r="AD27"/>
      <c r="AE27"/>
      <c r="AF27"/>
      <c r="AG27"/>
      <c r="AH27"/>
      <c r="AI27"/>
      <c r="AJ27"/>
    </row>
    <row r="28" spans="1:36" x14ac:dyDescent="0.25">
      <c r="A28" s="123" t="s">
        <v>228</v>
      </c>
      <c r="B28" s="123" t="s">
        <v>209</v>
      </c>
      <c r="C28" s="123" t="s">
        <v>205</v>
      </c>
      <c r="D28" s="79">
        <v>740</v>
      </c>
      <c r="E28" s="123" t="s">
        <v>203</v>
      </c>
      <c r="G28"/>
      <c r="H28"/>
      <c r="I28"/>
      <c r="J28"/>
      <c r="K28"/>
      <c r="L28"/>
      <c r="M28"/>
      <c r="N28"/>
      <c r="O28"/>
      <c r="P28"/>
      <c r="Q28"/>
      <c r="R28"/>
      <c r="S28"/>
      <c r="T28"/>
      <c r="U28"/>
      <c r="V28"/>
      <c r="W28"/>
      <c r="X28"/>
      <c r="Y28"/>
      <c r="Z28"/>
      <c r="AA28"/>
      <c r="AB28"/>
      <c r="AC28"/>
      <c r="AD28"/>
      <c r="AE28"/>
      <c r="AF28"/>
      <c r="AG28"/>
      <c r="AH28"/>
      <c r="AI28"/>
      <c r="AJ28"/>
    </row>
    <row r="29" spans="1:36" x14ac:dyDescent="0.25">
      <c r="A29" s="122" t="s">
        <v>229</v>
      </c>
      <c r="B29" s="122" t="s">
        <v>209</v>
      </c>
      <c r="C29" s="122" t="s">
        <v>205</v>
      </c>
      <c r="D29" s="77">
        <v>595</v>
      </c>
      <c r="E29" s="122" t="s">
        <v>197</v>
      </c>
      <c r="G29"/>
      <c r="H29"/>
      <c r="I29"/>
      <c r="J29"/>
      <c r="K29"/>
      <c r="L29"/>
      <c r="M29"/>
      <c r="N29"/>
      <c r="O29"/>
      <c r="P29"/>
      <c r="Q29"/>
      <c r="R29"/>
      <c r="S29"/>
      <c r="T29"/>
      <c r="U29"/>
      <c r="V29"/>
      <c r="W29"/>
      <c r="X29"/>
      <c r="Y29"/>
      <c r="Z29"/>
      <c r="AA29"/>
      <c r="AB29"/>
      <c r="AC29"/>
      <c r="AD29"/>
      <c r="AE29"/>
      <c r="AF29"/>
      <c r="AG29"/>
      <c r="AH29"/>
      <c r="AI29"/>
      <c r="AJ29"/>
    </row>
    <row r="30" spans="1:36" x14ac:dyDescent="0.25">
      <c r="A30" s="123" t="s">
        <v>230</v>
      </c>
      <c r="B30" s="123" t="s">
        <v>199</v>
      </c>
      <c r="C30" s="123" t="s">
        <v>205</v>
      </c>
      <c r="D30" s="79">
        <v>591</v>
      </c>
      <c r="E30" s="123" t="s">
        <v>203</v>
      </c>
      <c r="G30"/>
      <c r="H30"/>
      <c r="I30"/>
      <c r="J30"/>
      <c r="K30"/>
      <c r="L30"/>
      <c r="M30"/>
      <c r="N30"/>
      <c r="O30"/>
      <c r="P30"/>
      <c r="Q30"/>
      <c r="R30"/>
      <c r="S30"/>
      <c r="T30"/>
      <c r="U30"/>
      <c r="V30"/>
      <c r="W30"/>
      <c r="X30"/>
      <c r="Y30"/>
      <c r="Z30"/>
      <c r="AA30"/>
      <c r="AB30"/>
      <c r="AC30"/>
      <c r="AD30"/>
      <c r="AE30"/>
      <c r="AF30"/>
      <c r="AG30"/>
      <c r="AH30"/>
      <c r="AI30"/>
      <c r="AJ30"/>
    </row>
    <row r="31" spans="1:36" ht="13.7" customHeight="1" x14ac:dyDescent="0.25">
      <c r="A31" s="122" t="s">
        <v>231</v>
      </c>
      <c r="B31" s="122" t="s">
        <v>232</v>
      </c>
      <c r="C31" s="122" t="s">
        <v>233</v>
      </c>
      <c r="D31" s="77">
        <v>276</v>
      </c>
      <c r="E31" s="122" t="s">
        <v>203</v>
      </c>
      <c r="G31"/>
      <c r="H31"/>
      <c r="I31"/>
      <c r="J31"/>
      <c r="K31"/>
      <c r="L31"/>
      <c r="M31"/>
      <c r="N31"/>
      <c r="O31"/>
      <c r="P31"/>
      <c r="Q31"/>
      <c r="R31"/>
      <c r="S31"/>
      <c r="T31"/>
      <c r="U31"/>
      <c r="V31"/>
      <c r="W31"/>
      <c r="X31"/>
      <c r="Y31"/>
      <c r="Z31"/>
      <c r="AA31"/>
      <c r="AB31"/>
      <c r="AC31"/>
      <c r="AD31"/>
      <c r="AE31"/>
      <c r="AF31"/>
      <c r="AG31"/>
      <c r="AH31"/>
      <c r="AI31"/>
      <c r="AJ31"/>
    </row>
    <row r="32" spans="1:36" x14ac:dyDescent="0.25">
      <c r="A32" s="123" t="s">
        <v>234</v>
      </c>
      <c r="B32" s="123" t="s">
        <v>195</v>
      </c>
      <c r="C32" s="123" t="s">
        <v>235</v>
      </c>
      <c r="D32" s="79">
        <v>305</v>
      </c>
      <c r="E32" s="123" t="s">
        <v>197</v>
      </c>
      <c r="G32"/>
      <c r="H32"/>
      <c r="I32"/>
      <c r="J32"/>
      <c r="K32"/>
      <c r="L32"/>
      <c r="M32"/>
      <c r="N32"/>
      <c r="O32"/>
      <c r="P32"/>
      <c r="Q32"/>
      <c r="R32"/>
      <c r="S32"/>
      <c r="T32"/>
      <c r="U32"/>
      <c r="V32"/>
      <c r="W32"/>
      <c r="X32"/>
      <c r="Y32"/>
      <c r="Z32"/>
      <c r="AA32"/>
      <c r="AB32"/>
      <c r="AC32"/>
      <c r="AD32"/>
      <c r="AE32"/>
      <c r="AF32"/>
      <c r="AG32"/>
      <c r="AH32"/>
      <c r="AI32"/>
      <c r="AJ32"/>
    </row>
    <row r="33" spans="1:36" x14ac:dyDescent="0.25">
      <c r="A33" s="122" t="s">
        <v>236</v>
      </c>
      <c r="B33" s="122" t="s">
        <v>195</v>
      </c>
      <c r="C33" s="122" t="s">
        <v>211</v>
      </c>
      <c r="D33" s="77">
        <v>621</v>
      </c>
      <c r="E33" s="122" t="s">
        <v>203</v>
      </c>
      <c r="G33"/>
      <c r="H33"/>
      <c r="I33"/>
      <c r="J33"/>
      <c r="K33"/>
      <c r="L33"/>
      <c r="M33"/>
      <c r="N33"/>
      <c r="O33"/>
      <c r="P33"/>
      <c r="Q33"/>
      <c r="R33"/>
      <c r="S33"/>
      <c r="T33"/>
      <c r="U33"/>
      <c r="V33"/>
      <c r="W33"/>
      <c r="X33"/>
      <c r="Y33"/>
      <c r="Z33"/>
      <c r="AA33"/>
      <c r="AB33"/>
      <c r="AC33"/>
      <c r="AD33"/>
      <c r="AE33"/>
      <c r="AF33"/>
      <c r="AG33"/>
      <c r="AH33"/>
      <c r="AI33"/>
      <c r="AJ33"/>
    </row>
    <row r="34" spans="1:36" x14ac:dyDescent="0.25">
      <c r="A34" s="122" t="s">
        <v>237</v>
      </c>
      <c r="B34" s="122" t="s">
        <v>199</v>
      </c>
      <c r="C34" s="122" t="s">
        <v>238</v>
      </c>
      <c r="D34" s="77">
        <v>548</v>
      </c>
      <c r="E34" s="122" t="s">
        <v>197</v>
      </c>
      <c r="G34"/>
      <c r="H34"/>
      <c r="I34"/>
      <c r="J34"/>
      <c r="K34"/>
      <c r="L34"/>
      <c r="M34"/>
      <c r="N34"/>
      <c r="O34"/>
      <c r="P34"/>
      <c r="Q34"/>
      <c r="R34"/>
      <c r="S34"/>
      <c r="T34"/>
      <c r="U34"/>
      <c r="V34"/>
      <c r="W34"/>
      <c r="X34"/>
      <c r="Y34"/>
      <c r="Z34"/>
      <c r="AA34"/>
      <c r="AB34"/>
      <c r="AC34"/>
      <c r="AD34"/>
      <c r="AE34"/>
      <c r="AF34"/>
      <c r="AG34"/>
      <c r="AH34"/>
      <c r="AI34"/>
      <c r="AJ34"/>
    </row>
    <row r="35" spans="1:36" x14ac:dyDescent="0.25">
      <c r="A35" s="123" t="s">
        <v>239</v>
      </c>
      <c r="B35" s="123" t="s">
        <v>202</v>
      </c>
      <c r="C35" s="123" t="s">
        <v>238</v>
      </c>
      <c r="D35" s="79">
        <v>636</v>
      </c>
      <c r="E35" s="123" t="s">
        <v>203</v>
      </c>
      <c r="G35"/>
      <c r="H35"/>
      <c r="I35"/>
      <c r="J35"/>
      <c r="K35"/>
      <c r="L35"/>
      <c r="M35"/>
      <c r="N35"/>
      <c r="O35"/>
      <c r="P35"/>
      <c r="Q35"/>
      <c r="R35"/>
      <c r="S35"/>
      <c r="T35"/>
      <c r="U35"/>
      <c r="V35"/>
      <c r="W35"/>
      <c r="X35"/>
      <c r="Y35"/>
      <c r="Z35"/>
      <c r="AA35"/>
      <c r="AB35"/>
      <c r="AC35"/>
      <c r="AD35"/>
      <c r="AE35"/>
      <c r="AF35"/>
      <c r="AG35"/>
      <c r="AH35"/>
      <c r="AI35"/>
      <c r="AJ35"/>
    </row>
    <row r="36" spans="1:36" x14ac:dyDescent="0.25">
      <c r="A36" s="122" t="s">
        <v>240</v>
      </c>
      <c r="B36" s="122" t="s">
        <v>195</v>
      </c>
      <c r="C36" s="122" t="s">
        <v>241</v>
      </c>
      <c r="D36" s="77">
        <v>448</v>
      </c>
      <c r="E36" s="122" t="s">
        <v>203</v>
      </c>
      <c r="G36"/>
      <c r="H36"/>
      <c r="I36"/>
    </row>
    <row r="37" spans="1:36" x14ac:dyDescent="0.25">
      <c r="G37"/>
      <c r="H37"/>
      <c r="I37"/>
    </row>
    <row r="38" spans="1:36" x14ac:dyDescent="0.25">
      <c r="G38"/>
      <c r="H38"/>
      <c r="I38"/>
    </row>
    <row r="39" spans="1:36" x14ac:dyDescent="0.25">
      <c r="G39"/>
    </row>
    <row r="40" spans="1:36" x14ac:dyDescent="0.25">
      <c r="G40"/>
    </row>
    <row r="41" spans="1:36" x14ac:dyDescent="0.25">
      <c r="G41"/>
    </row>
    <row r="42" spans="1:36" x14ac:dyDescent="0.25">
      <c r="G42"/>
    </row>
    <row r="43" spans="1:36" x14ac:dyDescent="0.25">
      <c r="G43"/>
    </row>
    <row r="44" spans="1:36" x14ac:dyDescent="0.25">
      <c r="G44"/>
    </row>
    <row r="45" spans="1:36" x14ac:dyDescent="0.25">
      <c r="G45"/>
    </row>
    <row r="46" spans="1:36" x14ac:dyDescent="0.25">
      <c r="G46"/>
    </row>
    <row r="47" spans="1:36" x14ac:dyDescent="0.25">
      <c r="G47"/>
    </row>
    <row r="48" spans="1:36" x14ac:dyDescent="0.25">
      <c r="G48"/>
    </row>
    <row r="49" spans="7:7" x14ac:dyDescent="0.25">
      <c r="G49"/>
    </row>
    <row r="50" spans="7:7" x14ac:dyDescent="0.25">
      <c r="G50"/>
    </row>
    <row r="51" spans="7:7" x14ac:dyDescent="0.25">
      <c r="G51"/>
    </row>
    <row r="52" spans="7:7" x14ac:dyDescent="0.25">
      <c r="G52"/>
    </row>
    <row r="53" spans="7:7" x14ac:dyDescent="0.25">
      <c r="G53"/>
    </row>
    <row r="54" spans="7:7" x14ac:dyDescent="0.25">
      <c r="G54"/>
    </row>
    <row r="55" spans="7:7" x14ac:dyDescent="0.25">
      <c r="G55"/>
    </row>
    <row r="56" spans="7:7" x14ac:dyDescent="0.25">
      <c r="G56"/>
    </row>
    <row r="57" spans="7:7" x14ac:dyDescent="0.25">
      <c r="G57"/>
    </row>
    <row r="58" spans="7:7" x14ac:dyDescent="0.25">
      <c r="G58"/>
    </row>
    <row r="59" spans="7:7" x14ac:dyDescent="0.25">
      <c r="G59"/>
    </row>
    <row r="60" spans="7:7" x14ac:dyDescent="0.25">
      <c r="G60"/>
    </row>
    <row r="61" spans="7:7" x14ac:dyDescent="0.25">
      <c r="G61"/>
    </row>
    <row r="62" spans="7:7" x14ac:dyDescent="0.25">
      <c r="G62"/>
    </row>
  </sheetData>
  <pageMargins left="0.75" right="0.75" top="1" bottom="1" header="0.5" footer="0.5"/>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0"/>
  </sheetPr>
  <dimension ref="A1:AJ62"/>
  <sheetViews>
    <sheetView zoomScale="130" zoomScaleNormal="130" workbookViewId="0">
      <selection activeCell="G6" sqref="G6"/>
    </sheetView>
  </sheetViews>
  <sheetFormatPr defaultRowHeight="15.75" x14ac:dyDescent="0.25"/>
  <cols>
    <col min="1" max="1" width="39.5703125" style="135" bestFit="1" customWidth="1"/>
    <col min="2" max="2" width="11.7109375" style="135" customWidth="1"/>
    <col min="3" max="3" width="17.140625" style="135" customWidth="1"/>
    <col min="4" max="4" width="12.85546875" style="135" bestFit="1" customWidth="1"/>
    <col min="5" max="5" width="13" style="135" customWidth="1"/>
    <col min="6" max="6" width="4.42578125" style="135" customWidth="1"/>
    <col min="7" max="8" width="15.85546875" style="135" bestFit="1" customWidth="1"/>
    <col min="9" max="9" width="6.140625" style="135" bestFit="1" customWidth="1"/>
    <col min="10" max="10" width="10.28515625" style="135" bestFit="1" customWidth="1"/>
    <col min="11" max="11" width="21" style="135" bestFit="1" customWidth="1"/>
    <col min="12" max="12" width="26.42578125" style="135" bestFit="1" customWidth="1"/>
    <col min="13" max="13" width="29" style="135" bestFit="1" customWidth="1"/>
    <col min="14" max="14" width="15.7109375" style="135" bestFit="1" customWidth="1"/>
    <col min="15" max="15" width="36.7109375" style="135" bestFit="1" customWidth="1"/>
    <col min="16" max="16" width="20.85546875" style="135" bestFit="1" customWidth="1"/>
    <col min="17" max="18" width="32.140625" style="135" bestFit="1" customWidth="1"/>
    <col min="19" max="19" width="29.140625" style="135" bestFit="1" customWidth="1"/>
    <col min="20" max="20" width="31.85546875" style="135" bestFit="1" customWidth="1"/>
    <col min="21" max="21" width="23.7109375" style="135" bestFit="1" customWidth="1"/>
    <col min="22" max="22" width="33.140625" style="135" bestFit="1" customWidth="1"/>
    <col min="23" max="23" width="16.28515625" style="135" bestFit="1" customWidth="1"/>
    <col min="24" max="24" width="26.7109375" style="135" bestFit="1" customWidth="1"/>
    <col min="25" max="25" width="28.42578125" style="135" bestFit="1" customWidth="1"/>
    <col min="26" max="26" width="24.42578125" style="135" bestFit="1" customWidth="1"/>
    <col min="27" max="27" width="24.7109375" style="135" bestFit="1" customWidth="1"/>
    <col min="28" max="28" width="19.7109375" style="135" bestFit="1" customWidth="1"/>
    <col min="29" max="29" width="26.5703125" style="135" bestFit="1" customWidth="1"/>
    <col min="30" max="30" width="29.85546875" style="135" bestFit="1" customWidth="1"/>
    <col min="31" max="31" width="29" style="135" bestFit="1" customWidth="1"/>
    <col min="32" max="32" width="24.28515625" style="135" bestFit="1" customWidth="1"/>
    <col min="33" max="33" width="25" style="135" bestFit="1" customWidth="1"/>
    <col min="34" max="34" width="16.140625" style="135" bestFit="1" customWidth="1"/>
    <col min="35" max="35" width="15.5703125" style="135" bestFit="1" customWidth="1"/>
    <col min="36" max="36" width="10.28515625" style="135" bestFit="1" customWidth="1"/>
    <col min="37" max="256" width="9.140625" style="135"/>
    <col min="257" max="257" width="34" style="135" customWidth="1"/>
    <col min="258" max="258" width="8.5703125" style="135" bestFit="1" customWidth="1"/>
    <col min="259" max="259" width="15.140625" style="135" customWidth="1"/>
    <col min="260" max="260" width="12" style="135" bestFit="1" customWidth="1"/>
    <col min="261" max="261" width="13" style="135" customWidth="1"/>
    <col min="262" max="262" width="4.42578125" style="135" customWidth="1"/>
    <col min="263" max="263" width="15" style="135" customWidth="1"/>
    <col min="264" max="269" width="11.85546875" style="135" customWidth="1"/>
    <col min="270" max="271" width="10.5703125" style="135" customWidth="1"/>
    <col min="272" max="512" width="9.140625" style="135"/>
    <col min="513" max="513" width="34" style="135" customWidth="1"/>
    <col min="514" max="514" width="8.5703125" style="135" bestFit="1" customWidth="1"/>
    <col min="515" max="515" width="15.140625" style="135" customWidth="1"/>
    <col min="516" max="516" width="12" style="135" bestFit="1" customWidth="1"/>
    <col min="517" max="517" width="13" style="135" customWidth="1"/>
    <col min="518" max="518" width="4.42578125" style="135" customWidth="1"/>
    <col min="519" max="519" width="15" style="135" customWidth="1"/>
    <col min="520" max="525" width="11.85546875" style="135" customWidth="1"/>
    <col min="526" max="527" width="10.5703125" style="135" customWidth="1"/>
    <col min="528" max="768" width="9.140625" style="135"/>
    <col min="769" max="769" width="34" style="135" customWidth="1"/>
    <col min="770" max="770" width="8.5703125" style="135" bestFit="1" customWidth="1"/>
    <col min="771" max="771" width="15.140625" style="135" customWidth="1"/>
    <col min="772" max="772" width="12" style="135" bestFit="1" customWidth="1"/>
    <col min="773" max="773" width="13" style="135" customWidth="1"/>
    <col min="774" max="774" width="4.42578125" style="135" customWidth="1"/>
    <col min="775" max="775" width="15" style="135" customWidth="1"/>
    <col min="776" max="781" width="11.85546875" style="135" customWidth="1"/>
    <col min="782" max="783" width="10.5703125" style="135" customWidth="1"/>
    <col min="784" max="1024" width="9.140625" style="135"/>
    <col min="1025" max="1025" width="34" style="135" customWidth="1"/>
    <col min="1026" max="1026" width="8.5703125" style="135" bestFit="1" customWidth="1"/>
    <col min="1027" max="1027" width="15.140625" style="135" customWidth="1"/>
    <col min="1028" max="1028" width="12" style="135" bestFit="1" customWidth="1"/>
    <col min="1029" max="1029" width="13" style="135" customWidth="1"/>
    <col min="1030" max="1030" width="4.42578125" style="135" customWidth="1"/>
    <col min="1031" max="1031" width="15" style="135" customWidth="1"/>
    <col min="1032" max="1037" width="11.85546875" style="135" customWidth="1"/>
    <col min="1038" max="1039" width="10.5703125" style="135" customWidth="1"/>
    <col min="1040" max="1280" width="9.140625" style="135"/>
    <col min="1281" max="1281" width="34" style="135" customWidth="1"/>
    <col min="1282" max="1282" width="8.5703125" style="135" bestFit="1" customWidth="1"/>
    <col min="1283" max="1283" width="15.140625" style="135" customWidth="1"/>
    <col min="1284" max="1284" width="12" style="135" bestFit="1" customWidth="1"/>
    <col min="1285" max="1285" width="13" style="135" customWidth="1"/>
    <col min="1286" max="1286" width="4.42578125" style="135" customWidth="1"/>
    <col min="1287" max="1287" width="15" style="135" customWidth="1"/>
    <col min="1288" max="1293" width="11.85546875" style="135" customWidth="1"/>
    <col min="1294" max="1295" width="10.5703125" style="135" customWidth="1"/>
    <col min="1296" max="1536" width="9.140625" style="135"/>
    <col min="1537" max="1537" width="34" style="135" customWidth="1"/>
    <col min="1538" max="1538" width="8.5703125" style="135" bestFit="1" customWidth="1"/>
    <col min="1539" max="1539" width="15.140625" style="135" customWidth="1"/>
    <col min="1540" max="1540" width="12" style="135" bestFit="1" customWidth="1"/>
    <col min="1541" max="1541" width="13" style="135" customWidth="1"/>
    <col min="1542" max="1542" width="4.42578125" style="135" customWidth="1"/>
    <col min="1543" max="1543" width="15" style="135" customWidth="1"/>
    <col min="1544" max="1549" width="11.85546875" style="135" customWidth="1"/>
    <col min="1550" max="1551" width="10.5703125" style="135" customWidth="1"/>
    <col min="1552" max="1792" width="9.140625" style="135"/>
    <col min="1793" max="1793" width="34" style="135" customWidth="1"/>
    <col min="1794" max="1794" width="8.5703125" style="135" bestFit="1" customWidth="1"/>
    <col min="1795" max="1795" width="15.140625" style="135" customWidth="1"/>
    <col min="1796" max="1796" width="12" style="135" bestFit="1" customWidth="1"/>
    <col min="1797" max="1797" width="13" style="135" customWidth="1"/>
    <col min="1798" max="1798" width="4.42578125" style="135" customWidth="1"/>
    <col min="1799" max="1799" width="15" style="135" customWidth="1"/>
    <col min="1800" max="1805" width="11.85546875" style="135" customWidth="1"/>
    <col min="1806" max="1807" width="10.5703125" style="135" customWidth="1"/>
    <col min="1808" max="2048" width="9.140625" style="135"/>
    <col min="2049" max="2049" width="34" style="135" customWidth="1"/>
    <col min="2050" max="2050" width="8.5703125" style="135" bestFit="1" customWidth="1"/>
    <col min="2051" max="2051" width="15.140625" style="135" customWidth="1"/>
    <col min="2052" max="2052" width="12" style="135" bestFit="1" customWidth="1"/>
    <col min="2053" max="2053" width="13" style="135" customWidth="1"/>
    <col min="2054" max="2054" width="4.42578125" style="135" customWidth="1"/>
    <col min="2055" max="2055" width="15" style="135" customWidth="1"/>
    <col min="2056" max="2061" width="11.85546875" style="135" customWidth="1"/>
    <col min="2062" max="2063" width="10.5703125" style="135" customWidth="1"/>
    <col min="2064" max="2304" width="9.140625" style="135"/>
    <col min="2305" max="2305" width="34" style="135" customWidth="1"/>
    <col min="2306" max="2306" width="8.5703125" style="135" bestFit="1" customWidth="1"/>
    <col min="2307" max="2307" width="15.140625" style="135" customWidth="1"/>
    <col min="2308" max="2308" width="12" style="135" bestFit="1" customWidth="1"/>
    <col min="2309" max="2309" width="13" style="135" customWidth="1"/>
    <col min="2310" max="2310" width="4.42578125" style="135" customWidth="1"/>
    <col min="2311" max="2311" width="15" style="135" customWidth="1"/>
    <col min="2312" max="2317" width="11.85546875" style="135" customWidth="1"/>
    <col min="2318" max="2319" width="10.5703125" style="135" customWidth="1"/>
    <col min="2320" max="2560" width="9.140625" style="135"/>
    <col min="2561" max="2561" width="34" style="135" customWidth="1"/>
    <col min="2562" max="2562" width="8.5703125" style="135" bestFit="1" customWidth="1"/>
    <col min="2563" max="2563" width="15.140625" style="135" customWidth="1"/>
    <col min="2564" max="2564" width="12" style="135" bestFit="1" customWidth="1"/>
    <col min="2565" max="2565" width="13" style="135" customWidth="1"/>
    <col min="2566" max="2566" width="4.42578125" style="135" customWidth="1"/>
    <col min="2567" max="2567" width="15" style="135" customWidth="1"/>
    <col min="2568" max="2573" width="11.85546875" style="135" customWidth="1"/>
    <col min="2574" max="2575" width="10.5703125" style="135" customWidth="1"/>
    <col min="2576" max="2816" width="9.140625" style="135"/>
    <col min="2817" max="2817" width="34" style="135" customWidth="1"/>
    <col min="2818" max="2818" width="8.5703125" style="135" bestFit="1" customWidth="1"/>
    <col min="2819" max="2819" width="15.140625" style="135" customWidth="1"/>
    <col min="2820" max="2820" width="12" style="135" bestFit="1" customWidth="1"/>
    <col min="2821" max="2821" width="13" style="135" customWidth="1"/>
    <col min="2822" max="2822" width="4.42578125" style="135" customWidth="1"/>
    <col min="2823" max="2823" width="15" style="135" customWidth="1"/>
    <col min="2824" max="2829" width="11.85546875" style="135" customWidth="1"/>
    <col min="2830" max="2831" width="10.5703125" style="135" customWidth="1"/>
    <col min="2832" max="3072" width="9.140625" style="135"/>
    <col min="3073" max="3073" width="34" style="135" customWidth="1"/>
    <col min="3074" max="3074" width="8.5703125" style="135" bestFit="1" customWidth="1"/>
    <col min="3075" max="3075" width="15.140625" style="135" customWidth="1"/>
    <col min="3076" max="3076" width="12" style="135" bestFit="1" customWidth="1"/>
    <col min="3077" max="3077" width="13" style="135" customWidth="1"/>
    <col min="3078" max="3078" width="4.42578125" style="135" customWidth="1"/>
    <col min="3079" max="3079" width="15" style="135" customWidth="1"/>
    <col min="3080" max="3085" width="11.85546875" style="135" customWidth="1"/>
    <col min="3086" max="3087" width="10.5703125" style="135" customWidth="1"/>
    <col min="3088" max="3328" width="9.140625" style="135"/>
    <col min="3329" max="3329" width="34" style="135" customWidth="1"/>
    <col min="3330" max="3330" width="8.5703125" style="135" bestFit="1" customWidth="1"/>
    <col min="3331" max="3331" width="15.140625" style="135" customWidth="1"/>
    <col min="3332" max="3332" width="12" style="135" bestFit="1" customWidth="1"/>
    <col min="3333" max="3333" width="13" style="135" customWidth="1"/>
    <col min="3334" max="3334" width="4.42578125" style="135" customWidth="1"/>
    <col min="3335" max="3335" width="15" style="135" customWidth="1"/>
    <col min="3336" max="3341" width="11.85546875" style="135" customWidth="1"/>
    <col min="3342" max="3343" width="10.5703125" style="135" customWidth="1"/>
    <col min="3344" max="3584" width="9.140625" style="135"/>
    <col min="3585" max="3585" width="34" style="135" customWidth="1"/>
    <col min="3586" max="3586" width="8.5703125" style="135" bestFit="1" customWidth="1"/>
    <col min="3587" max="3587" width="15.140625" style="135" customWidth="1"/>
    <col min="3588" max="3588" width="12" style="135" bestFit="1" customWidth="1"/>
    <col min="3589" max="3589" width="13" style="135" customWidth="1"/>
    <col min="3590" max="3590" width="4.42578125" style="135" customWidth="1"/>
    <col min="3591" max="3591" width="15" style="135" customWidth="1"/>
    <col min="3592" max="3597" width="11.85546875" style="135" customWidth="1"/>
    <col min="3598" max="3599" width="10.5703125" style="135" customWidth="1"/>
    <col min="3600" max="3840" width="9.140625" style="135"/>
    <col min="3841" max="3841" width="34" style="135" customWidth="1"/>
    <col min="3842" max="3842" width="8.5703125" style="135" bestFit="1" customWidth="1"/>
    <col min="3843" max="3843" width="15.140625" style="135" customWidth="1"/>
    <col min="3844" max="3844" width="12" style="135" bestFit="1" customWidth="1"/>
    <col min="3845" max="3845" width="13" style="135" customWidth="1"/>
    <col min="3846" max="3846" width="4.42578125" style="135" customWidth="1"/>
    <col min="3847" max="3847" width="15" style="135" customWidth="1"/>
    <col min="3848" max="3853" width="11.85546875" style="135" customWidth="1"/>
    <col min="3854" max="3855" width="10.5703125" style="135" customWidth="1"/>
    <col min="3856" max="4096" width="9.140625" style="135"/>
    <col min="4097" max="4097" width="34" style="135" customWidth="1"/>
    <col min="4098" max="4098" width="8.5703125" style="135" bestFit="1" customWidth="1"/>
    <col min="4099" max="4099" width="15.140625" style="135" customWidth="1"/>
    <col min="4100" max="4100" width="12" style="135" bestFit="1" customWidth="1"/>
    <col min="4101" max="4101" width="13" style="135" customWidth="1"/>
    <col min="4102" max="4102" width="4.42578125" style="135" customWidth="1"/>
    <col min="4103" max="4103" width="15" style="135" customWidth="1"/>
    <col min="4104" max="4109" width="11.85546875" style="135" customWidth="1"/>
    <col min="4110" max="4111" width="10.5703125" style="135" customWidth="1"/>
    <col min="4112" max="4352" width="9.140625" style="135"/>
    <col min="4353" max="4353" width="34" style="135" customWidth="1"/>
    <col min="4354" max="4354" width="8.5703125" style="135" bestFit="1" customWidth="1"/>
    <col min="4355" max="4355" width="15.140625" style="135" customWidth="1"/>
    <col min="4356" max="4356" width="12" style="135" bestFit="1" customWidth="1"/>
    <col min="4357" max="4357" width="13" style="135" customWidth="1"/>
    <col min="4358" max="4358" width="4.42578125" style="135" customWidth="1"/>
    <col min="4359" max="4359" width="15" style="135" customWidth="1"/>
    <col min="4360" max="4365" width="11.85546875" style="135" customWidth="1"/>
    <col min="4366" max="4367" width="10.5703125" style="135" customWidth="1"/>
    <col min="4368" max="4608" width="9.140625" style="135"/>
    <col min="4609" max="4609" width="34" style="135" customWidth="1"/>
    <col min="4610" max="4610" width="8.5703125" style="135" bestFit="1" customWidth="1"/>
    <col min="4611" max="4611" width="15.140625" style="135" customWidth="1"/>
    <col min="4612" max="4612" width="12" style="135" bestFit="1" customWidth="1"/>
    <col min="4613" max="4613" width="13" style="135" customWidth="1"/>
    <col min="4614" max="4614" width="4.42578125" style="135" customWidth="1"/>
    <col min="4615" max="4615" width="15" style="135" customWidth="1"/>
    <col min="4616" max="4621" width="11.85546875" style="135" customWidth="1"/>
    <col min="4622" max="4623" width="10.5703125" style="135" customWidth="1"/>
    <col min="4624" max="4864" width="9.140625" style="135"/>
    <col min="4865" max="4865" width="34" style="135" customWidth="1"/>
    <col min="4866" max="4866" width="8.5703125" style="135" bestFit="1" customWidth="1"/>
    <col min="4867" max="4867" width="15.140625" style="135" customWidth="1"/>
    <col min="4868" max="4868" width="12" style="135" bestFit="1" customWidth="1"/>
    <col min="4869" max="4869" width="13" style="135" customWidth="1"/>
    <col min="4870" max="4870" width="4.42578125" style="135" customWidth="1"/>
    <col min="4871" max="4871" width="15" style="135" customWidth="1"/>
    <col min="4872" max="4877" width="11.85546875" style="135" customWidth="1"/>
    <col min="4878" max="4879" width="10.5703125" style="135" customWidth="1"/>
    <col min="4880" max="5120" width="9.140625" style="135"/>
    <col min="5121" max="5121" width="34" style="135" customWidth="1"/>
    <col min="5122" max="5122" width="8.5703125" style="135" bestFit="1" customWidth="1"/>
    <col min="5123" max="5123" width="15.140625" style="135" customWidth="1"/>
    <col min="5124" max="5124" width="12" style="135" bestFit="1" customWidth="1"/>
    <col min="5125" max="5125" width="13" style="135" customWidth="1"/>
    <col min="5126" max="5126" width="4.42578125" style="135" customWidth="1"/>
    <col min="5127" max="5127" width="15" style="135" customWidth="1"/>
    <col min="5128" max="5133" width="11.85546875" style="135" customWidth="1"/>
    <col min="5134" max="5135" width="10.5703125" style="135" customWidth="1"/>
    <col min="5136" max="5376" width="9.140625" style="135"/>
    <col min="5377" max="5377" width="34" style="135" customWidth="1"/>
    <col min="5378" max="5378" width="8.5703125" style="135" bestFit="1" customWidth="1"/>
    <col min="5379" max="5379" width="15.140625" style="135" customWidth="1"/>
    <col min="5380" max="5380" width="12" style="135" bestFit="1" customWidth="1"/>
    <col min="5381" max="5381" width="13" style="135" customWidth="1"/>
    <col min="5382" max="5382" width="4.42578125" style="135" customWidth="1"/>
    <col min="5383" max="5383" width="15" style="135" customWidth="1"/>
    <col min="5384" max="5389" width="11.85546875" style="135" customWidth="1"/>
    <col min="5390" max="5391" width="10.5703125" style="135" customWidth="1"/>
    <col min="5392" max="5632" width="9.140625" style="135"/>
    <col min="5633" max="5633" width="34" style="135" customWidth="1"/>
    <col min="5634" max="5634" width="8.5703125" style="135" bestFit="1" customWidth="1"/>
    <col min="5635" max="5635" width="15.140625" style="135" customWidth="1"/>
    <col min="5636" max="5636" width="12" style="135" bestFit="1" customWidth="1"/>
    <col min="5637" max="5637" width="13" style="135" customWidth="1"/>
    <col min="5638" max="5638" width="4.42578125" style="135" customWidth="1"/>
    <col min="5639" max="5639" width="15" style="135" customWidth="1"/>
    <col min="5640" max="5645" width="11.85546875" style="135" customWidth="1"/>
    <col min="5646" max="5647" width="10.5703125" style="135" customWidth="1"/>
    <col min="5648" max="5888" width="9.140625" style="135"/>
    <col min="5889" max="5889" width="34" style="135" customWidth="1"/>
    <col min="5890" max="5890" width="8.5703125" style="135" bestFit="1" customWidth="1"/>
    <col min="5891" max="5891" width="15.140625" style="135" customWidth="1"/>
    <col min="5892" max="5892" width="12" style="135" bestFit="1" customWidth="1"/>
    <col min="5893" max="5893" width="13" style="135" customWidth="1"/>
    <col min="5894" max="5894" width="4.42578125" style="135" customWidth="1"/>
    <col min="5895" max="5895" width="15" style="135" customWidth="1"/>
    <col min="5896" max="5901" width="11.85546875" style="135" customWidth="1"/>
    <col min="5902" max="5903" width="10.5703125" style="135" customWidth="1"/>
    <col min="5904" max="6144" width="9.140625" style="135"/>
    <col min="6145" max="6145" width="34" style="135" customWidth="1"/>
    <col min="6146" max="6146" width="8.5703125" style="135" bestFit="1" customWidth="1"/>
    <col min="6147" max="6147" width="15.140625" style="135" customWidth="1"/>
    <col min="6148" max="6148" width="12" style="135" bestFit="1" customWidth="1"/>
    <col min="6149" max="6149" width="13" style="135" customWidth="1"/>
    <col min="6150" max="6150" width="4.42578125" style="135" customWidth="1"/>
    <col min="6151" max="6151" width="15" style="135" customWidth="1"/>
    <col min="6152" max="6157" width="11.85546875" style="135" customWidth="1"/>
    <col min="6158" max="6159" width="10.5703125" style="135" customWidth="1"/>
    <col min="6160" max="6400" width="9.140625" style="135"/>
    <col min="6401" max="6401" width="34" style="135" customWidth="1"/>
    <col min="6402" max="6402" width="8.5703125" style="135" bestFit="1" customWidth="1"/>
    <col min="6403" max="6403" width="15.140625" style="135" customWidth="1"/>
    <col min="6404" max="6404" width="12" style="135" bestFit="1" customWidth="1"/>
    <col min="6405" max="6405" width="13" style="135" customWidth="1"/>
    <col min="6406" max="6406" width="4.42578125" style="135" customWidth="1"/>
    <col min="6407" max="6407" width="15" style="135" customWidth="1"/>
    <col min="6408" max="6413" width="11.85546875" style="135" customWidth="1"/>
    <col min="6414" max="6415" width="10.5703125" style="135" customWidth="1"/>
    <col min="6416" max="6656" width="9.140625" style="135"/>
    <col min="6657" max="6657" width="34" style="135" customWidth="1"/>
    <col min="6658" max="6658" width="8.5703125" style="135" bestFit="1" customWidth="1"/>
    <col min="6659" max="6659" width="15.140625" style="135" customWidth="1"/>
    <col min="6660" max="6660" width="12" style="135" bestFit="1" customWidth="1"/>
    <col min="6661" max="6661" width="13" style="135" customWidth="1"/>
    <col min="6662" max="6662" width="4.42578125" style="135" customWidth="1"/>
    <col min="6663" max="6663" width="15" style="135" customWidth="1"/>
    <col min="6664" max="6669" width="11.85546875" style="135" customWidth="1"/>
    <col min="6670" max="6671" width="10.5703125" style="135" customWidth="1"/>
    <col min="6672" max="6912" width="9.140625" style="135"/>
    <col min="6913" max="6913" width="34" style="135" customWidth="1"/>
    <col min="6914" max="6914" width="8.5703125" style="135" bestFit="1" customWidth="1"/>
    <col min="6915" max="6915" width="15.140625" style="135" customWidth="1"/>
    <col min="6916" max="6916" width="12" style="135" bestFit="1" customWidth="1"/>
    <col min="6917" max="6917" width="13" style="135" customWidth="1"/>
    <col min="6918" max="6918" width="4.42578125" style="135" customWidth="1"/>
    <col min="6919" max="6919" width="15" style="135" customWidth="1"/>
    <col min="6920" max="6925" width="11.85546875" style="135" customWidth="1"/>
    <col min="6926" max="6927" width="10.5703125" style="135" customWidth="1"/>
    <col min="6928" max="7168" width="9.140625" style="135"/>
    <col min="7169" max="7169" width="34" style="135" customWidth="1"/>
    <col min="7170" max="7170" width="8.5703125" style="135" bestFit="1" customWidth="1"/>
    <col min="7171" max="7171" width="15.140625" style="135" customWidth="1"/>
    <col min="7172" max="7172" width="12" style="135" bestFit="1" customWidth="1"/>
    <col min="7173" max="7173" width="13" style="135" customWidth="1"/>
    <col min="7174" max="7174" width="4.42578125" style="135" customWidth="1"/>
    <col min="7175" max="7175" width="15" style="135" customWidth="1"/>
    <col min="7176" max="7181" width="11.85546875" style="135" customWidth="1"/>
    <col min="7182" max="7183" width="10.5703125" style="135" customWidth="1"/>
    <col min="7184" max="7424" width="9.140625" style="135"/>
    <col min="7425" max="7425" width="34" style="135" customWidth="1"/>
    <col min="7426" max="7426" width="8.5703125" style="135" bestFit="1" customWidth="1"/>
    <col min="7427" max="7427" width="15.140625" style="135" customWidth="1"/>
    <col min="7428" max="7428" width="12" style="135" bestFit="1" customWidth="1"/>
    <col min="7429" max="7429" width="13" style="135" customWidth="1"/>
    <col min="7430" max="7430" width="4.42578125" style="135" customWidth="1"/>
    <col min="7431" max="7431" width="15" style="135" customWidth="1"/>
    <col min="7432" max="7437" width="11.85546875" style="135" customWidth="1"/>
    <col min="7438" max="7439" width="10.5703125" style="135" customWidth="1"/>
    <col min="7440" max="7680" width="9.140625" style="135"/>
    <col min="7681" max="7681" width="34" style="135" customWidth="1"/>
    <col min="7682" max="7682" width="8.5703125" style="135" bestFit="1" customWidth="1"/>
    <col min="7683" max="7683" width="15.140625" style="135" customWidth="1"/>
    <col min="7684" max="7684" width="12" style="135" bestFit="1" customWidth="1"/>
    <col min="7685" max="7685" width="13" style="135" customWidth="1"/>
    <col min="7686" max="7686" width="4.42578125" style="135" customWidth="1"/>
    <col min="7687" max="7687" width="15" style="135" customWidth="1"/>
    <col min="7688" max="7693" width="11.85546875" style="135" customWidth="1"/>
    <col min="7694" max="7695" width="10.5703125" style="135" customWidth="1"/>
    <col min="7696" max="7936" width="9.140625" style="135"/>
    <col min="7937" max="7937" width="34" style="135" customWidth="1"/>
    <col min="7938" max="7938" width="8.5703125" style="135" bestFit="1" customWidth="1"/>
    <col min="7939" max="7939" width="15.140625" style="135" customWidth="1"/>
    <col min="7940" max="7940" width="12" style="135" bestFit="1" customWidth="1"/>
    <col min="7941" max="7941" width="13" style="135" customWidth="1"/>
    <col min="7942" max="7942" width="4.42578125" style="135" customWidth="1"/>
    <col min="7943" max="7943" width="15" style="135" customWidth="1"/>
    <col min="7944" max="7949" width="11.85546875" style="135" customWidth="1"/>
    <col min="7950" max="7951" width="10.5703125" style="135" customWidth="1"/>
    <col min="7952" max="8192" width="9.140625" style="135"/>
    <col min="8193" max="8193" width="34" style="135" customWidth="1"/>
    <col min="8194" max="8194" width="8.5703125" style="135" bestFit="1" customWidth="1"/>
    <col min="8195" max="8195" width="15.140625" style="135" customWidth="1"/>
    <col min="8196" max="8196" width="12" style="135" bestFit="1" customWidth="1"/>
    <col min="8197" max="8197" width="13" style="135" customWidth="1"/>
    <col min="8198" max="8198" width="4.42578125" style="135" customWidth="1"/>
    <col min="8199" max="8199" width="15" style="135" customWidth="1"/>
    <col min="8200" max="8205" width="11.85546875" style="135" customWidth="1"/>
    <col min="8206" max="8207" width="10.5703125" style="135" customWidth="1"/>
    <col min="8208" max="8448" width="9.140625" style="135"/>
    <col min="8449" max="8449" width="34" style="135" customWidth="1"/>
    <col min="8450" max="8450" width="8.5703125" style="135" bestFit="1" customWidth="1"/>
    <col min="8451" max="8451" width="15.140625" style="135" customWidth="1"/>
    <col min="8452" max="8452" width="12" style="135" bestFit="1" customWidth="1"/>
    <col min="8453" max="8453" width="13" style="135" customWidth="1"/>
    <col min="8454" max="8454" width="4.42578125" style="135" customWidth="1"/>
    <col min="8455" max="8455" width="15" style="135" customWidth="1"/>
    <col min="8456" max="8461" width="11.85546875" style="135" customWidth="1"/>
    <col min="8462" max="8463" width="10.5703125" style="135" customWidth="1"/>
    <col min="8464" max="8704" width="9.140625" style="135"/>
    <col min="8705" max="8705" width="34" style="135" customWidth="1"/>
    <col min="8706" max="8706" width="8.5703125" style="135" bestFit="1" customWidth="1"/>
    <col min="8707" max="8707" width="15.140625" style="135" customWidth="1"/>
    <col min="8708" max="8708" width="12" style="135" bestFit="1" customWidth="1"/>
    <col min="8709" max="8709" width="13" style="135" customWidth="1"/>
    <col min="8710" max="8710" width="4.42578125" style="135" customWidth="1"/>
    <col min="8711" max="8711" width="15" style="135" customWidth="1"/>
    <col min="8712" max="8717" width="11.85546875" style="135" customWidth="1"/>
    <col min="8718" max="8719" width="10.5703125" style="135" customWidth="1"/>
    <col min="8720" max="8960" width="9.140625" style="135"/>
    <col min="8961" max="8961" width="34" style="135" customWidth="1"/>
    <col min="8962" max="8962" width="8.5703125" style="135" bestFit="1" customWidth="1"/>
    <col min="8963" max="8963" width="15.140625" style="135" customWidth="1"/>
    <col min="8964" max="8964" width="12" style="135" bestFit="1" customWidth="1"/>
    <col min="8965" max="8965" width="13" style="135" customWidth="1"/>
    <col min="8966" max="8966" width="4.42578125" style="135" customWidth="1"/>
    <col min="8967" max="8967" width="15" style="135" customWidth="1"/>
    <col min="8968" max="8973" width="11.85546875" style="135" customWidth="1"/>
    <col min="8974" max="8975" width="10.5703125" style="135" customWidth="1"/>
    <col min="8976" max="9216" width="9.140625" style="135"/>
    <col min="9217" max="9217" width="34" style="135" customWidth="1"/>
    <col min="9218" max="9218" width="8.5703125" style="135" bestFit="1" customWidth="1"/>
    <col min="9219" max="9219" width="15.140625" style="135" customWidth="1"/>
    <col min="9220" max="9220" width="12" style="135" bestFit="1" customWidth="1"/>
    <col min="9221" max="9221" width="13" style="135" customWidth="1"/>
    <col min="9222" max="9222" width="4.42578125" style="135" customWidth="1"/>
    <col min="9223" max="9223" width="15" style="135" customWidth="1"/>
    <col min="9224" max="9229" width="11.85546875" style="135" customWidth="1"/>
    <col min="9230" max="9231" width="10.5703125" style="135" customWidth="1"/>
    <col min="9232" max="9472" width="9.140625" style="135"/>
    <col min="9473" max="9473" width="34" style="135" customWidth="1"/>
    <col min="9474" max="9474" width="8.5703125" style="135" bestFit="1" customWidth="1"/>
    <col min="9475" max="9475" width="15.140625" style="135" customWidth="1"/>
    <col min="9476" max="9476" width="12" style="135" bestFit="1" customWidth="1"/>
    <col min="9477" max="9477" width="13" style="135" customWidth="1"/>
    <col min="9478" max="9478" width="4.42578125" style="135" customWidth="1"/>
    <col min="9479" max="9479" width="15" style="135" customWidth="1"/>
    <col min="9480" max="9485" width="11.85546875" style="135" customWidth="1"/>
    <col min="9486" max="9487" width="10.5703125" style="135" customWidth="1"/>
    <col min="9488" max="9728" width="9.140625" style="135"/>
    <col min="9729" max="9729" width="34" style="135" customWidth="1"/>
    <col min="9730" max="9730" width="8.5703125" style="135" bestFit="1" customWidth="1"/>
    <col min="9731" max="9731" width="15.140625" style="135" customWidth="1"/>
    <col min="9732" max="9732" width="12" style="135" bestFit="1" customWidth="1"/>
    <col min="9733" max="9733" width="13" style="135" customWidth="1"/>
    <col min="9734" max="9734" width="4.42578125" style="135" customWidth="1"/>
    <col min="9735" max="9735" width="15" style="135" customWidth="1"/>
    <col min="9736" max="9741" width="11.85546875" style="135" customWidth="1"/>
    <col min="9742" max="9743" width="10.5703125" style="135" customWidth="1"/>
    <col min="9744" max="9984" width="9.140625" style="135"/>
    <col min="9985" max="9985" width="34" style="135" customWidth="1"/>
    <col min="9986" max="9986" width="8.5703125" style="135" bestFit="1" customWidth="1"/>
    <col min="9987" max="9987" width="15.140625" style="135" customWidth="1"/>
    <col min="9988" max="9988" width="12" style="135" bestFit="1" customWidth="1"/>
    <col min="9989" max="9989" width="13" style="135" customWidth="1"/>
    <col min="9990" max="9990" width="4.42578125" style="135" customWidth="1"/>
    <col min="9991" max="9991" width="15" style="135" customWidth="1"/>
    <col min="9992" max="9997" width="11.85546875" style="135" customWidth="1"/>
    <col min="9998" max="9999" width="10.5703125" style="135" customWidth="1"/>
    <col min="10000" max="10240" width="9.140625" style="135"/>
    <col min="10241" max="10241" width="34" style="135" customWidth="1"/>
    <col min="10242" max="10242" width="8.5703125" style="135" bestFit="1" customWidth="1"/>
    <col min="10243" max="10243" width="15.140625" style="135" customWidth="1"/>
    <col min="10244" max="10244" width="12" style="135" bestFit="1" customWidth="1"/>
    <col min="10245" max="10245" width="13" style="135" customWidth="1"/>
    <col min="10246" max="10246" width="4.42578125" style="135" customWidth="1"/>
    <col min="10247" max="10247" width="15" style="135" customWidth="1"/>
    <col min="10248" max="10253" width="11.85546875" style="135" customWidth="1"/>
    <col min="10254" max="10255" width="10.5703125" style="135" customWidth="1"/>
    <col min="10256" max="10496" width="9.140625" style="135"/>
    <col min="10497" max="10497" width="34" style="135" customWidth="1"/>
    <col min="10498" max="10498" width="8.5703125" style="135" bestFit="1" customWidth="1"/>
    <col min="10499" max="10499" width="15.140625" style="135" customWidth="1"/>
    <col min="10500" max="10500" width="12" style="135" bestFit="1" customWidth="1"/>
    <col min="10501" max="10501" width="13" style="135" customWidth="1"/>
    <col min="10502" max="10502" width="4.42578125" style="135" customWidth="1"/>
    <col min="10503" max="10503" width="15" style="135" customWidth="1"/>
    <col min="10504" max="10509" width="11.85546875" style="135" customWidth="1"/>
    <col min="10510" max="10511" width="10.5703125" style="135" customWidth="1"/>
    <col min="10512" max="10752" width="9.140625" style="135"/>
    <col min="10753" max="10753" width="34" style="135" customWidth="1"/>
    <col min="10754" max="10754" width="8.5703125" style="135" bestFit="1" customWidth="1"/>
    <col min="10755" max="10755" width="15.140625" style="135" customWidth="1"/>
    <col min="10756" max="10756" width="12" style="135" bestFit="1" customWidth="1"/>
    <col min="10757" max="10757" width="13" style="135" customWidth="1"/>
    <col min="10758" max="10758" width="4.42578125" style="135" customWidth="1"/>
    <col min="10759" max="10759" width="15" style="135" customWidth="1"/>
    <col min="10760" max="10765" width="11.85546875" style="135" customWidth="1"/>
    <col min="10766" max="10767" width="10.5703125" style="135" customWidth="1"/>
    <col min="10768" max="11008" width="9.140625" style="135"/>
    <col min="11009" max="11009" width="34" style="135" customWidth="1"/>
    <col min="11010" max="11010" width="8.5703125" style="135" bestFit="1" customWidth="1"/>
    <col min="11011" max="11011" width="15.140625" style="135" customWidth="1"/>
    <col min="11012" max="11012" width="12" style="135" bestFit="1" customWidth="1"/>
    <col min="11013" max="11013" width="13" style="135" customWidth="1"/>
    <col min="11014" max="11014" width="4.42578125" style="135" customWidth="1"/>
    <col min="11015" max="11015" width="15" style="135" customWidth="1"/>
    <col min="11016" max="11021" width="11.85546875" style="135" customWidth="1"/>
    <col min="11022" max="11023" width="10.5703125" style="135" customWidth="1"/>
    <col min="11024" max="11264" width="9.140625" style="135"/>
    <col min="11265" max="11265" width="34" style="135" customWidth="1"/>
    <col min="11266" max="11266" width="8.5703125" style="135" bestFit="1" customWidth="1"/>
    <col min="11267" max="11267" width="15.140625" style="135" customWidth="1"/>
    <col min="11268" max="11268" width="12" style="135" bestFit="1" customWidth="1"/>
    <col min="11269" max="11269" width="13" style="135" customWidth="1"/>
    <col min="11270" max="11270" width="4.42578125" style="135" customWidth="1"/>
    <col min="11271" max="11271" width="15" style="135" customWidth="1"/>
    <col min="11272" max="11277" width="11.85546875" style="135" customWidth="1"/>
    <col min="11278" max="11279" width="10.5703125" style="135" customWidth="1"/>
    <col min="11280" max="11520" width="9.140625" style="135"/>
    <col min="11521" max="11521" width="34" style="135" customWidth="1"/>
    <col min="11522" max="11522" width="8.5703125" style="135" bestFit="1" customWidth="1"/>
    <col min="11523" max="11523" width="15.140625" style="135" customWidth="1"/>
    <col min="11524" max="11524" width="12" style="135" bestFit="1" customWidth="1"/>
    <col min="11525" max="11525" width="13" style="135" customWidth="1"/>
    <col min="11526" max="11526" width="4.42578125" style="135" customWidth="1"/>
    <col min="11527" max="11527" width="15" style="135" customWidth="1"/>
    <col min="11528" max="11533" width="11.85546875" style="135" customWidth="1"/>
    <col min="11534" max="11535" width="10.5703125" style="135" customWidth="1"/>
    <col min="11536" max="11776" width="9.140625" style="135"/>
    <col min="11777" max="11777" width="34" style="135" customWidth="1"/>
    <col min="11778" max="11778" width="8.5703125" style="135" bestFit="1" customWidth="1"/>
    <col min="11779" max="11779" width="15.140625" style="135" customWidth="1"/>
    <col min="11780" max="11780" width="12" style="135" bestFit="1" customWidth="1"/>
    <col min="11781" max="11781" width="13" style="135" customWidth="1"/>
    <col min="11782" max="11782" width="4.42578125" style="135" customWidth="1"/>
    <col min="11783" max="11783" width="15" style="135" customWidth="1"/>
    <col min="11784" max="11789" width="11.85546875" style="135" customWidth="1"/>
    <col min="11790" max="11791" width="10.5703125" style="135" customWidth="1"/>
    <col min="11792" max="12032" width="9.140625" style="135"/>
    <col min="12033" max="12033" width="34" style="135" customWidth="1"/>
    <col min="12034" max="12034" width="8.5703125" style="135" bestFit="1" customWidth="1"/>
    <col min="12035" max="12035" width="15.140625" style="135" customWidth="1"/>
    <col min="12036" max="12036" width="12" style="135" bestFit="1" customWidth="1"/>
    <col min="12037" max="12037" width="13" style="135" customWidth="1"/>
    <col min="12038" max="12038" width="4.42578125" style="135" customWidth="1"/>
    <col min="12039" max="12039" width="15" style="135" customWidth="1"/>
    <col min="12040" max="12045" width="11.85546875" style="135" customWidth="1"/>
    <col min="12046" max="12047" width="10.5703125" style="135" customWidth="1"/>
    <col min="12048" max="12288" width="9.140625" style="135"/>
    <col min="12289" max="12289" width="34" style="135" customWidth="1"/>
    <col min="12290" max="12290" width="8.5703125" style="135" bestFit="1" customWidth="1"/>
    <col min="12291" max="12291" width="15.140625" style="135" customWidth="1"/>
    <col min="12292" max="12292" width="12" style="135" bestFit="1" customWidth="1"/>
    <col min="12293" max="12293" width="13" style="135" customWidth="1"/>
    <col min="12294" max="12294" width="4.42578125" style="135" customWidth="1"/>
    <col min="12295" max="12295" width="15" style="135" customWidth="1"/>
    <col min="12296" max="12301" width="11.85546875" style="135" customWidth="1"/>
    <col min="12302" max="12303" width="10.5703125" style="135" customWidth="1"/>
    <col min="12304" max="12544" width="9.140625" style="135"/>
    <col min="12545" max="12545" width="34" style="135" customWidth="1"/>
    <col min="12546" max="12546" width="8.5703125" style="135" bestFit="1" customWidth="1"/>
    <col min="12547" max="12547" width="15.140625" style="135" customWidth="1"/>
    <col min="12548" max="12548" width="12" style="135" bestFit="1" customWidth="1"/>
    <col min="12549" max="12549" width="13" style="135" customWidth="1"/>
    <col min="12550" max="12550" width="4.42578125" style="135" customWidth="1"/>
    <col min="12551" max="12551" width="15" style="135" customWidth="1"/>
    <col min="12552" max="12557" width="11.85546875" style="135" customWidth="1"/>
    <col min="12558" max="12559" width="10.5703125" style="135" customWidth="1"/>
    <col min="12560" max="12800" width="9.140625" style="135"/>
    <col min="12801" max="12801" width="34" style="135" customWidth="1"/>
    <col min="12802" max="12802" width="8.5703125" style="135" bestFit="1" customWidth="1"/>
    <col min="12803" max="12803" width="15.140625" style="135" customWidth="1"/>
    <col min="12804" max="12804" width="12" style="135" bestFit="1" customWidth="1"/>
    <col min="12805" max="12805" width="13" style="135" customWidth="1"/>
    <col min="12806" max="12806" width="4.42578125" style="135" customWidth="1"/>
    <col min="12807" max="12807" width="15" style="135" customWidth="1"/>
    <col min="12808" max="12813" width="11.85546875" style="135" customWidth="1"/>
    <col min="12814" max="12815" width="10.5703125" style="135" customWidth="1"/>
    <col min="12816" max="13056" width="9.140625" style="135"/>
    <col min="13057" max="13057" width="34" style="135" customWidth="1"/>
    <col min="13058" max="13058" width="8.5703125" style="135" bestFit="1" customWidth="1"/>
    <col min="13059" max="13059" width="15.140625" style="135" customWidth="1"/>
    <col min="13060" max="13060" width="12" style="135" bestFit="1" customWidth="1"/>
    <col min="13061" max="13061" width="13" style="135" customWidth="1"/>
    <col min="13062" max="13062" width="4.42578125" style="135" customWidth="1"/>
    <col min="13063" max="13063" width="15" style="135" customWidth="1"/>
    <col min="13064" max="13069" width="11.85546875" style="135" customWidth="1"/>
    <col min="13070" max="13071" width="10.5703125" style="135" customWidth="1"/>
    <col min="13072" max="13312" width="9.140625" style="135"/>
    <col min="13313" max="13313" width="34" style="135" customWidth="1"/>
    <col min="13314" max="13314" width="8.5703125" style="135" bestFit="1" customWidth="1"/>
    <col min="13315" max="13315" width="15.140625" style="135" customWidth="1"/>
    <col min="13316" max="13316" width="12" style="135" bestFit="1" customWidth="1"/>
    <col min="13317" max="13317" width="13" style="135" customWidth="1"/>
    <col min="13318" max="13318" width="4.42578125" style="135" customWidth="1"/>
    <col min="13319" max="13319" width="15" style="135" customWidth="1"/>
    <col min="13320" max="13325" width="11.85546875" style="135" customWidth="1"/>
    <col min="13326" max="13327" width="10.5703125" style="135" customWidth="1"/>
    <col min="13328" max="13568" width="9.140625" style="135"/>
    <col min="13569" max="13569" width="34" style="135" customWidth="1"/>
    <col min="13570" max="13570" width="8.5703125" style="135" bestFit="1" customWidth="1"/>
    <col min="13571" max="13571" width="15.140625" style="135" customWidth="1"/>
    <col min="13572" max="13572" width="12" style="135" bestFit="1" customWidth="1"/>
    <col min="13573" max="13573" width="13" style="135" customWidth="1"/>
    <col min="13574" max="13574" width="4.42578125" style="135" customWidth="1"/>
    <col min="13575" max="13575" width="15" style="135" customWidth="1"/>
    <col min="13576" max="13581" width="11.85546875" style="135" customWidth="1"/>
    <col min="13582" max="13583" width="10.5703125" style="135" customWidth="1"/>
    <col min="13584" max="13824" width="9.140625" style="135"/>
    <col min="13825" max="13825" width="34" style="135" customWidth="1"/>
    <col min="13826" max="13826" width="8.5703125" style="135" bestFit="1" customWidth="1"/>
    <col min="13827" max="13827" width="15.140625" style="135" customWidth="1"/>
    <col min="13828" max="13828" width="12" style="135" bestFit="1" customWidth="1"/>
    <col min="13829" max="13829" width="13" style="135" customWidth="1"/>
    <col min="13830" max="13830" width="4.42578125" style="135" customWidth="1"/>
    <col min="13831" max="13831" width="15" style="135" customWidth="1"/>
    <col min="13832" max="13837" width="11.85546875" style="135" customWidth="1"/>
    <col min="13838" max="13839" width="10.5703125" style="135" customWidth="1"/>
    <col min="13840" max="14080" width="9.140625" style="135"/>
    <col min="14081" max="14081" width="34" style="135" customWidth="1"/>
    <col min="14082" max="14082" width="8.5703125" style="135" bestFit="1" customWidth="1"/>
    <col min="14083" max="14083" width="15.140625" style="135" customWidth="1"/>
    <col min="14084" max="14084" width="12" style="135" bestFit="1" customWidth="1"/>
    <col min="14085" max="14085" width="13" style="135" customWidth="1"/>
    <col min="14086" max="14086" width="4.42578125" style="135" customWidth="1"/>
    <col min="14087" max="14087" width="15" style="135" customWidth="1"/>
    <col min="14088" max="14093" width="11.85546875" style="135" customWidth="1"/>
    <col min="14094" max="14095" width="10.5703125" style="135" customWidth="1"/>
    <col min="14096" max="14336" width="9.140625" style="135"/>
    <col min="14337" max="14337" width="34" style="135" customWidth="1"/>
    <col min="14338" max="14338" width="8.5703125" style="135" bestFit="1" customWidth="1"/>
    <col min="14339" max="14339" width="15.140625" style="135" customWidth="1"/>
    <col min="14340" max="14340" width="12" style="135" bestFit="1" customWidth="1"/>
    <col min="14341" max="14341" width="13" style="135" customWidth="1"/>
    <col min="14342" max="14342" width="4.42578125" style="135" customWidth="1"/>
    <col min="14343" max="14343" width="15" style="135" customWidth="1"/>
    <col min="14344" max="14349" width="11.85546875" style="135" customWidth="1"/>
    <col min="14350" max="14351" width="10.5703125" style="135" customWidth="1"/>
    <col min="14352" max="14592" width="9.140625" style="135"/>
    <col min="14593" max="14593" width="34" style="135" customWidth="1"/>
    <col min="14594" max="14594" width="8.5703125" style="135" bestFit="1" customWidth="1"/>
    <col min="14595" max="14595" width="15.140625" style="135" customWidth="1"/>
    <col min="14596" max="14596" width="12" style="135" bestFit="1" customWidth="1"/>
    <col min="14597" max="14597" width="13" style="135" customWidth="1"/>
    <col min="14598" max="14598" width="4.42578125" style="135" customWidth="1"/>
    <col min="14599" max="14599" width="15" style="135" customWidth="1"/>
    <col min="14600" max="14605" width="11.85546875" style="135" customWidth="1"/>
    <col min="14606" max="14607" width="10.5703125" style="135" customWidth="1"/>
    <col min="14608" max="14848" width="9.140625" style="135"/>
    <col min="14849" max="14849" width="34" style="135" customWidth="1"/>
    <col min="14850" max="14850" width="8.5703125" style="135" bestFit="1" customWidth="1"/>
    <col min="14851" max="14851" width="15.140625" style="135" customWidth="1"/>
    <col min="14852" max="14852" width="12" style="135" bestFit="1" customWidth="1"/>
    <col min="14853" max="14853" width="13" style="135" customWidth="1"/>
    <col min="14854" max="14854" width="4.42578125" style="135" customWidth="1"/>
    <col min="14855" max="14855" width="15" style="135" customWidth="1"/>
    <col min="14856" max="14861" width="11.85546875" style="135" customWidth="1"/>
    <col min="14862" max="14863" width="10.5703125" style="135" customWidth="1"/>
    <col min="14864" max="15104" width="9.140625" style="135"/>
    <col min="15105" max="15105" width="34" style="135" customWidth="1"/>
    <col min="15106" max="15106" width="8.5703125" style="135" bestFit="1" customWidth="1"/>
    <col min="15107" max="15107" width="15.140625" style="135" customWidth="1"/>
    <col min="15108" max="15108" width="12" style="135" bestFit="1" customWidth="1"/>
    <col min="15109" max="15109" width="13" style="135" customWidth="1"/>
    <col min="15110" max="15110" width="4.42578125" style="135" customWidth="1"/>
    <col min="15111" max="15111" width="15" style="135" customWidth="1"/>
    <col min="15112" max="15117" width="11.85546875" style="135" customWidth="1"/>
    <col min="15118" max="15119" width="10.5703125" style="135" customWidth="1"/>
    <col min="15120" max="15360" width="9.140625" style="135"/>
    <col min="15361" max="15361" width="34" style="135" customWidth="1"/>
    <col min="15362" max="15362" width="8.5703125" style="135" bestFit="1" customWidth="1"/>
    <col min="15363" max="15363" width="15.140625" style="135" customWidth="1"/>
    <col min="15364" max="15364" width="12" style="135" bestFit="1" customWidth="1"/>
    <col min="15365" max="15365" width="13" style="135" customWidth="1"/>
    <col min="15366" max="15366" width="4.42578125" style="135" customWidth="1"/>
    <col min="15367" max="15367" width="15" style="135" customWidth="1"/>
    <col min="15368" max="15373" width="11.85546875" style="135" customWidth="1"/>
    <col min="15374" max="15375" width="10.5703125" style="135" customWidth="1"/>
    <col min="15376" max="15616" width="9.140625" style="135"/>
    <col min="15617" max="15617" width="34" style="135" customWidth="1"/>
    <col min="15618" max="15618" width="8.5703125" style="135" bestFit="1" customWidth="1"/>
    <col min="15619" max="15619" width="15.140625" style="135" customWidth="1"/>
    <col min="15620" max="15620" width="12" style="135" bestFit="1" customWidth="1"/>
    <col min="15621" max="15621" width="13" style="135" customWidth="1"/>
    <col min="15622" max="15622" width="4.42578125" style="135" customWidth="1"/>
    <col min="15623" max="15623" width="15" style="135" customWidth="1"/>
    <col min="15624" max="15629" width="11.85546875" style="135" customWidth="1"/>
    <col min="15630" max="15631" width="10.5703125" style="135" customWidth="1"/>
    <col min="15632" max="15872" width="9.140625" style="135"/>
    <col min="15873" max="15873" width="34" style="135" customWidth="1"/>
    <col min="15874" max="15874" width="8.5703125" style="135" bestFit="1" customWidth="1"/>
    <col min="15875" max="15875" width="15.140625" style="135" customWidth="1"/>
    <col min="15876" max="15876" width="12" style="135" bestFit="1" customWidth="1"/>
    <col min="15877" max="15877" width="13" style="135" customWidth="1"/>
    <col min="15878" max="15878" width="4.42578125" style="135" customWidth="1"/>
    <col min="15879" max="15879" width="15" style="135" customWidth="1"/>
    <col min="15880" max="15885" width="11.85546875" style="135" customWidth="1"/>
    <col min="15886" max="15887" width="10.5703125" style="135" customWidth="1"/>
    <col min="15888" max="16128" width="9.140625" style="135"/>
    <col min="16129" max="16129" width="34" style="135" customWidth="1"/>
    <col min="16130" max="16130" width="8.5703125" style="135" bestFit="1" customWidth="1"/>
    <col min="16131" max="16131" width="15.140625" style="135" customWidth="1"/>
    <col min="16132" max="16132" width="12" style="135" bestFit="1" customWidth="1"/>
    <col min="16133" max="16133" width="13" style="135" customWidth="1"/>
    <col min="16134" max="16134" width="4.42578125" style="135" customWidth="1"/>
    <col min="16135" max="16135" width="15" style="135" customWidth="1"/>
    <col min="16136" max="16141" width="11.85546875" style="135" customWidth="1"/>
    <col min="16142" max="16143" width="10.5703125" style="135" customWidth="1"/>
    <col min="16144" max="16384" width="9.140625" style="135"/>
  </cols>
  <sheetData>
    <row r="1" spans="1:36" x14ac:dyDescent="0.25">
      <c r="A1" s="135" t="s">
        <v>242</v>
      </c>
    </row>
    <row r="3" spans="1:36" x14ac:dyDescent="0.25">
      <c r="A3" s="136" t="s">
        <v>0</v>
      </c>
      <c r="B3" s="137"/>
    </row>
    <row r="4" spans="1:36" ht="15.75" customHeight="1" x14ac:dyDescent="0.25">
      <c r="A4" s="139" t="s">
        <v>243</v>
      </c>
      <c r="B4" s="140"/>
      <c r="C4" s="140"/>
    </row>
    <row r="5" spans="1:36" ht="15.75" customHeight="1" x14ac:dyDescent="0.25">
      <c r="A5" s="139" t="s">
        <v>245</v>
      </c>
      <c r="B5" s="140"/>
      <c r="C5" s="140"/>
    </row>
    <row r="6" spans="1:36" ht="15.75" customHeight="1" x14ac:dyDescent="0.25">
      <c r="A6" s="139" t="s">
        <v>244</v>
      </c>
      <c r="B6" s="140"/>
      <c r="C6" s="140"/>
    </row>
    <row r="7" spans="1:36" x14ac:dyDescent="0.25">
      <c r="A7" s="138"/>
      <c r="B7" s="140"/>
      <c r="C7" s="140"/>
    </row>
    <row r="8" spans="1:36" x14ac:dyDescent="0.25">
      <c r="A8" s="6" t="s">
        <v>193</v>
      </c>
      <c r="B8" s="6" t="s">
        <v>191</v>
      </c>
      <c r="C8" s="6" t="s">
        <v>190</v>
      </c>
      <c r="D8" s="6" t="s">
        <v>78</v>
      </c>
      <c r="E8" s="6" t="s">
        <v>192</v>
      </c>
      <c r="G8" s="142" t="s">
        <v>189</v>
      </c>
      <c r="H8" s="141"/>
      <c r="I8" s="59"/>
      <c r="J8" s="59"/>
      <c r="K8" s="59"/>
      <c r="L8" s="59"/>
      <c r="M8" s="59"/>
      <c r="N8" s="59"/>
      <c r="O8" s="59"/>
      <c r="P8" s="59"/>
      <c r="Q8" s="59"/>
      <c r="R8" s="59"/>
      <c r="S8" s="59"/>
      <c r="T8" s="59"/>
      <c r="U8" s="59"/>
      <c r="V8" s="59"/>
      <c r="W8" s="59"/>
      <c r="X8" s="59"/>
      <c r="Y8" s="59"/>
      <c r="Z8" s="59"/>
      <c r="AA8" s="59"/>
      <c r="AB8" s="59"/>
      <c r="AC8" s="59"/>
      <c r="AD8" s="59"/>
      <c r="AE8" s="59"/>
      <c r="AF8" s="59"/>
      <c r="AG8" s="59"/>
      <c r="AH8" s="59"/>
      <c r="AI8" s="59"/>
      <c r="AJ8" s="59"/>
    </row>
    <row r="9" spans="1:36" x14ac:dyDescent="0.25">
      <c r="A9" s="122" t="s">
        <v>194</v>
      </c>
      <c r="B9" s="122" t="s">
        <v>195</v>
      </c>
      <c r="C9" s="122" t="s">
        <v>196</v>
      </c>
      <c r="D9" s="77">
        <v>478</v>
      </c>
      <c r="E9" s="122" t="s">
        <v>197</v>
      </c>
      <c r="G9" s="66" t="s">
        <v>192</v>
      </c>
      <c r="H9" s="66" t="s">
        <v>190</v>
      </c>
      <c r="I9" t="s">
        <v>166</v>
      </c>
      <c r="J9" s="59"/>
      <c r="K9" s="59"/>
      <c r="L9" s="59"/>
      <c r="M9" s="59"/>
      <c r="N9" s="59"/>
      <c r="O9" s="59"/>
      <c r="P9" s="59"/>
      <c r="Q9" s="59"/>
      <c r="R9" s="59"/>
      <c r="S9" s="59"/>
      <c r="T9" s="59"/>
      <c r="U9" s="59"/>
      <c r="V9" s="59"/>
      <c r="W9" s="59"/>
      <c r="X9" s="59"/>
      <c r="Y9" s="59"/>
      <c r="Z9" s="59"/>
      <c r="AA9" s="59"/>
      <c r="AB9" s="59"/>
      <c r="AC9" s="59"/>
      <c r="AD9" s="59"/>
      <c r="AE9" s="59"/>
      <c r="AF9" s="59"/>
      <c r="AG9" s="59"/>
      <c r="AH9" s="59"/>
      <c r="AI9" s="59"/>
      <c r="AJ9" s="59"/>
    </row>
    <row r="10" spans="1:36" x14ac:dyDescent="0.25">
      <c r="A10" s="123" t="s">
        <v>198</v>
      </c>
      <c r="B10" s="123" t="s">
        <v>199</v>
      </c>
      <c r="C10" s="123" t="s">
        <v>200</v>
      </c>
      <c r="D10" s="79">
        <v>248</v>
      </c>
      <c r="E10" s="123" t="s">
        <v>197</v>
      </c>
      <c r="G10" s="59" t="s">
        <v>197</v>
      </c>
      <c r="H10"/>
      <c r="I10" s="67">
        <v>13</v>
      </c>
      <c r="J10" s="59"/>
      <c r="K10" s="59"/>
      <c r="L10" s="59"/>
      <c r="M10" s="59"/>
      <c r="N10" s="59"/>
      <c r="O10" s="59"/>
      <c r="P10" s="59"/>
      <c r="Q10" s="59"/>
      <c r="R10" s="59"/>
      <c r="S10" s="59"/>
      <c r="T10" s="59"/>
      <c r="U10" s="59"/>
      <c r="V10" s="59"/>
      <c r="W10" s="59"/>
      <c r="X10" s="59"/>
      <c r="Y10" s="59"/>
      <c r="Z10" s="59"/>
      <c r="AA10" s="59"/>
      <c r="AB10" s="59"/>
      <c r="AC10" s="59"/>
      <c r="AD10" s="59"/>
      <c r="AE10" s="59"/>
      <c r="AF10" s="59"/>
      <c r="AG10" s="59"/>
      <c r="AH10" s="59"/>
      <c r="AI10" s="59"/>
      <c r="AJ10" s="59"/>
    </row>
    <row r="11" spans="1:36" x14ac:dyDescent="0.25">
      <c r="A11" s="122" t="s">
        <v>201</v>
      </c>
      <c r="B11" s="122" t="s">
        <v>202</v>
      </c>
      <c r="C11" s="122" t="s">
        <v>200</v>
      </c>
      <c r="D11" s="77">
        <v>468</v>
      </c>
      <c r="E11" s="122" t="s">
        <v>203</v>
      </c>
      <c r="G11"/>
      <c r="H11" s="59" t="s">
        <v>200</v>
      </c>
      <c r="I11" s="67">
        <v>1</v>
      </c>
      <c r="J11" s="59"/>
      <c r="K11" s="59"/>
      <c r="L11" s="59"/>
      <c r="M11" s="59"/>
      <c r="N11" s="59"/>
      <c r="O11" s="59"/>
      <c r="P11" s="59"/>
      <c r="Q11" s="59"/>
      <c r="R11" s="59"/>
      <c r="S11" s="59"/>
      <c r="T11" s="59"/>
      <c r="U11" s="59"/>
      <c r="V11" s="59"/>
      <c r="W11" s="59"/>
      <c r="X11" s="59"/>
      <c r="Y11" s="59"/>
      <c r="Z11" s="59"/>
      <c r="AA11" s="59"/>
      <c r="AB11" s="59"/>
      <c r="AC11" s="59"/>
      <c r="AD11" s="59"/>
      <c r="AE11" s="59"/>
      <c r="AF11" s="59"/>
      <c r="AG11" s="59"/>
      <c r="AH11" s="59"/>
      <c r="AI11" s="59"/>
      <c r="AJ11" s="59"/>
    </row>
    <row r="12" spans="1:36" x14ac:dyDescent="0.25">
      <c r="A12" s="123" t="s">
        <v>204</v>
      </c>
      <c r="B12" s="123" t="s">
        <v>195</v>
      </c>
      <c r="C12" s="123" t="s">
        <v>205</v>
      </c>
      <c r="D12" s="79">
        <v>916</v>
      </c>
      <c r="E12" s="123" t="s">
        <v>197</v>
      </c>
      <c r="G12"/>
      <c r="H12" s="59" t="s">
        <v>238</v>
      </c>
      <c r="I12" s="67">
        <v>1</v>
      </c>
      <c r="J12" s="59"/>
      <c r="K12" s="59"/>
      <c r="L12" s="59"/>
      <c r="M12" s="59"/>
      <c r="N12" s="59"/>
      <c r="O12" s="59"/>
      <c r="P12" s="59"/>
      <c r="Q12" s="59"/>
      <c r="R12" s="59"/>
      <c r="S12" s="59"/>
      <c r="T12" s="59"/>
      <c r="U12" s="59"/>
      <c r="V12" s="59"/>
      <c r="W12" s="59"/>
      <c r="X12" s="59"/>
      <c r="Y12" s="59"/>
      <c r="Z12" s="59"/>
      <c r="AA12" s="59"/>
      <c r="AB12" s="59"/>
      <c r="AC12" s="59"/>
      <c r="AD12" s="59"/>
      <c r="AE12" s="59"/>
      <c r="AF12" s="59"/>
      <c r="AG12" s="59"/>
      <c r="AH12" s="59"/>
      <c r="AI12" s="59"/>
      <c r="AJ12" s="59"/>
    </row>
    <row r="13" spans="1:36" x14ac:dyDescent="0.25">
      <c r="A13" s="122" t="s">
        <v>206</v>
      </c>
      <c r="B13" s="122" t="s">
        <v>195</v>
      </c>
      <c r="C13" s="122" t="s">
        <v>205</v>
      </c>
      <c r="D13" s="77">
        <v>916</v>
      </c>
      <c r="E13" s="122" t="s">
        <v>203</v>
      </c>
      <c r="G13"/>
      <c r="H13" s="59" t="s">
        <v>196</v>
      </c>
      <c r="I13" s="67">
        <v>1</v>
      </c>
      <c r="J13" s="59"/>
      <c r="K13" s="59"/>
      <c r="L13" s="59"/>
      <c r="M13" s="59"/>
      <c r="N13" s="59"/>
      <c r="O13" s="59"/>
      <c r="P13" s="59"/>
      <c r="Q13" s="59"/>
      <c r="R13" s="59"/>
      <c r="S13" s="59"/>
      <c r="T13" s="59"/>
      <c r="U13" s="59"/>
      <c r="V13" s="59"/>
      <c r="W13" s="59"/>
      <c r="X13" s="59"/>
      <c r="Y13" s="59"/>
      <c r="Z13" s="59"/>
      <c r="AA13" s="59"/>
      <c r="AB13" s="59"/>
      <c r="AC13" s="59"/>
      <c r="AD13" s="59"/>
      <c r="AE13" s="59"/>
      <c r="AF13" s="59"/>
      <c r="AG13" s="59"/>
      <c r="AH13" s="59"/>
      <c r="AI13" s="59"/>
      <c r="AJ13" s="59"/>
    </row>
    <row r="14" spans="1:36" x14ac:dyDescent="0.25">
      <c r="A14" s="123" t="s">
        <v>207</v>
      </c>
      <c r="B14" s="123" t="s">
        <v>195</v>
      </c>
      <c r="C14" s="123" t="s">
        <v>205</v>
      </c>
      <c r="D14" s="79">
        <v>1175</v>
      </c>
      <c r="E14" s="123" t="s">
        <v>203</v>
      </c>
      <c r="G14"/>
      <c r="H14" s="59" t="s">
        <v>205</v>
      </c>
      <c r="I14" s="67">
        <v>3</v>
      </c>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row>
    <row r="15" spans="1:36" x14ac:dyDescent="0.25">
      <c r="A15" s="122" t="s">
        <v>208</v>
      </c>
      <c r="B15" s="122" t="s">
        <v>209</v>
      </c>
      <c r="C15" s="122" t="s">
        <v>205</v>
      </c>
      <c r="D15" s="77">
        <v>991</v>
      </c>
      <c r="E15" s="122" t="s">
        <v>203</v>
      </c>
      <c r="G15"/>
      <c r="H15" s="59" t="s">
        <v>218</v>
      </c>
      <c r="I15" s="67">
        <v>3</v>
      </c>
      <c r="J15" s="59"/>
      <c r="K15" s="59"/>
      <c r="L15" s="59"/>
      <c r="M15" s="59"/>
      <c r="N15" s="59"/>
      <c r="O15" s="59"/>
      <c r="P15" s="59"/>
      <c r="Q15" s="59"/>
      <c r="R15" s="59"/>
      <c r="S15" s="59"/>
      <c r="T15" s="59"/>
      <c r="U15" s="59"/>
      <c r="V15" s="59"/>
      <c r="W15" s="59"/>
      <c r="X15" s="59"/>
      <c r="Y15" s="59"/>
      <c r="Z15" s="59"/>
      <c r="AA15" s="59"/>
      <c r="AB15" s="59"/>
      <c r="AC15" s="59"/>
      <c r="AD15" s="59"/>
      <c r="AE15" s="59"/>
      <c r="AF15" s="59"/>
      <c r="AG15" s="59"/>
      <c r="AH15" s="59"/>
      <c r="AI15" s="59"/>
      <c r="AJ15" s="59"/>
    </row>
    <row r="16" spans="1:36" x14ac:dyDescent="0.25">
      <c r="A16" s="123" t="s">
        <v>210</v>
      </c>
      <c r="B16" s="123" t="s">
        <v>195</v>
      </c>
      <c r="C16" s="123" t="s">
        <v>211</v>
      </c>
      <c r="D16" s="79">
        <v>415</v>
      </c>
      <c r="E16" s="123" t="s">
        <v>203</v>
      </c>
      <c r="G16"/>
      <c r="H16" s="59" t="s">
        <v>225</v>
      </c>
      <c r="I16" s="67">
        <v>1</v>
      </c>
      <c r="J16" s="59"/>
      <c r="K16" s="59"/>
      <c r="L16" s="59"/>
      <c r="M16" s="59"/>
      <c r="N16" s="59"/>
      <c r="O16" s="59"/>
      <c r="P16" s="59"/>
      <c r="Q16" s="59"/>
      <c r="R16" s="59"/>
      <c r="S16" s="59"/>
      <c r="T16" s="59"/>
      <c r="U16" s="59"/>
      <c r="V16" s="59"/>
      <c r="W16" s="59"/>
      <c r="X16" s="59"/>
      <c r="Y16" s="59"/>
      <c r="Z16" s="59"/>
      <c r="AA16" s="59"/>
      <c r="AB16" s="59"/>
      <c r="AC16" s="59"/>
      <c r="AD16" s="59"/>
      <c r="AE16" s="59"/>
      <c r="AF16" s="59"/>
      <c r="AG16" s="59"/>
      <c r="AH16" s="59"/>
      <c r="AI16" s="59"/>
      <c r="AJ16" s="59"/>
    </row>
    <row r="17" spans="1:36" x14ac:dyDescent="0.25">
      <c r="A17" s="122" t="s">
        <v>212</v>
      </c>
      <c r="B17" s="122" t="s">
        <v>199</v>
      </c>
      <c r="C17" s="122" t="s">
        <v>213</v>
      </c>
      <c r="D17" s="77">
        <v>888</v>
      </c>
      <c r="E17" s="122" t="s">
        <v>197</v>
      </c>
      <c r="G17"/>
      <c r="H17" s="59" t="s">
        <v>213</v>
      </c>
      <c r="I17" s="67">
        <v>2</v>
      </c>
      <c r="J17" s="59"/>
      <c r="K17" s="59"/>
      <c r="L17" s="59"/>
      <c r="M17" s="59"/>
      <c r="N17" s="59"/>
      <c r="O17" s="59"/>
      <c r="P17" s="59"/>
      <c r="Q17" s="59"/>
      <c r="R17" s="59"/>
      <c r="S17" s="59"/>
      <c r="T17" s="59"/>
      <c r="U17" s="59"/>
      <c r="V17" s="59"/>
      <c r="W17" s="59"/>
      <c r="X17" s="59"/>
      <c r="Y17" s="59"/>
      <c r="Z17" s="59"/>
      <c r="AA17" s="59"/>
      <c r="AB17" s="59"/>
      <c r="AC17" s="59"/>
      <c r="AD17" s="59"/>
      <c r="AE17" s="59"/>
      <c r="AF17" s="59"/>
      <c r="AG17" s="59"/>
      <c r="AH17" s="59"/>
      <c r="AI17" s="59"/>
      <c r="AJ17" s="59"/>
    </row>
    <row r="18" spans="1:36" x14ac:dyDescent="0.25">
      <c r="A18" s="123" t="s">
        <v>214</v>
      </c>
      <c r="B18" s="123" t="s">
        <v>215</v>
      </c>
      <c r="C18" s="123" t="s">
        <v>213</v>
      </c>
      <c r="D18" s="79">
        <v>613</v>
      </c>
      <c r="E18" s="123" t="s">
        <v>197</v>
      </c>
      <c r="G18"/>
      <c r="H18" s="59" t="s">
        <v>235</v>
      </c>
      <c r="I18" s="67">
        <v>1</v>
      </c>
      <c r="J18" s="59"/>
      <c r="K18" s="59"/>
      <c r="L18" s="59"/>
      <c r="M18" s="59"/>
      <c r="N18" s="59"/>
      <c r="O18" s="59"/>
      <c r="P18" s="59"/>
      <c r="Q18" s="59"/>
      <c r="R18" s="59"/>
      <c r="S18" s="59"/>
      <c r="T18" s="59"/>
      <c r="U18" s="59"/>
      <c r="V18" s="59"/>
      <c r="W18" s="59"/>
      <c r="X18" s="59"/>
      <c r="Y18" s="59"/>
      <c r="Z18" s="59"/>
      <c r="AA18" s="59"/>
      <c r="AB18" s="59"/>
      <c r="AC18" s="59"/>
      <c r="AD18" s="59"/>
      <c r="AE18" s="59"/>
      <c r="AF18" s="59"/>
      <c r="AG18" s="59"/>
      <c r="AH18" s="59"/>
      <c r="AI18" s="59"/>
      <c r="AJ18" s="59"/>
    </row>
    <row r="19" spans="1:36" x14ac:dyDescent="0.25">
      <c r="A19" s="122" t="s">
        <v>216</v>
      </c>
      <c r="B19" s="122" t="s">
        <v>217</v>
      </c>
      <c r="C19" s="122" t="s">
        <v>218</v>
      </c>
      <c r="D19" s="77">
        <v>358</v>
      </c>
      <c r="E19" s="122" t="s">
        <v>197</v>
      </c>
      <c r="G19" s="59"/>
      <c r="H19" s="59"/>
      <c r="I19" s="59"/>
      <c r="J19" s="59"/>
      <c r="K19" s="59"/>
      <c r="L19" s="59"/>
      <c r="M19" s="59"/>
      <c r="N19" s="59"/>
      <c r="O19" s="59"/>
      <c r="P19" s="59"/>
      <c r="Q19" s="59"/>
      <c r="R19" s="59"/>
      <c r="S19" s="59"/>
      <c r="T19" s="59"/>
      <c r="U19" s="59"/>
      <c r="V19" s="59"/>
      <c r="W19" s="59"/>
      <c r="X19" s="59"/>
      <c r="Y19" s="59"/>
      <c r="Z19" s="59"/>
      <c r="AA19" s="59"/>
      <c r="AB19" s="59"/>
      <c r="AC19" s="59"/>
      <c r="AD19" s="59"/>
      <c r="AE19" s="59"/>
      <c r="AF19" s="59"/>
      <c r="AG19" s="59"/>
      <c r="AH19" s="59"/>
      <c r="AI19" s="59"/>
      <c r="AJ19" s="59"/>
    </row>
    <row r="20" spans="1:36" x14ac:dyDescent="0.25">
      <c r="A20" s="123" t="s">
        <v>219</v>
      </c>
      <c r="B20" s="123" t="s">
        <v>217</v>
      </c>
      <c r="C20" s="123" t="s">
        <v>218</v>
      </c>
      <c r="D20" s="79">
        <v>294</v>
      </c>
      <c r="E20" s="123" t="s">
        <v>197</v>
      </c>
      <c r="G20" s="59"/>
      <c r="H20" s="59"/>
      <c r="I20" s="59"/>
      <c r="J20" s="59"/>
      <c r="K20" s="59"/>
      <c r="L20" s="59"/>
      <c r="M20" s="59"/>
      <c r="N20" s="59"/>
      <c r="O20" s="59"/>
      <c r="P20" s="59"/>
      <c r="Q20" s="59"/>
      <c r="R20" s="59"/>
      <c r="S20" s="59"/>
      <c r="T20" s="59"/>
      <c r="U20" s="59"/>
      <c r="V20" s="59"/>
      <c r="W20" s="59"/>
      <c r="X20" s="59"/>
      <c r="Y20" s="59"/>
      <c r="Z20" s="59"/>
      <c r="AA20" s="59"/>
      <c r="AB20" s="59"/>
      <c r="AC20" s="59"/>
      <c r="AD20" s="59"/>
      <c r="AE20" s="59"/>
      <c r="AF20" s="59"/>
      <c r="AG20" s="59"/>
      <c r="AH20" s="59"/>
      <c r="AI20" s="59"/>
      <c r="AJ20" s="59"/>
    </row>
    <row r="21" spans="1:36" x14ac:dyDescent="0.25">
      <c r="A21" s="122" t="s">
        <v>220</v>
      </c>
      <c r="B21" s="122" t="s">
        <v>217</v>
      </c>
      <c r="C21" s="122" t="s">
        <v>218</v>
      </c>
      <c r="D21" s="77">
        <v>294</v>
      </c>
      <c r="E21" s="122" t="s">
        <v>197</v>
      </c>
      <c r="G21" s="59"/>
      <c r="H21" s="59"/>
      <c r="I21" s="59"/>
      <c r="J21" s="59"/>
      <c r="K21" s="59"/>
      <c r="L21" s="59"/>
      <c r="M21" s="59"/>
      <c r="N21" s="59"/>
      <c r="O21" s="59"/>
      <c r="P21" s="59"/>
      <c r="Q21" s="59"/>
      <c r="R21" s="59"/>
      <c r="S21" s="59"/>
      <c r="T21" s="59"/>
      <c r="U21" s="59"/>
      <c r="V21" s="59"/>
      <c r="W21" s="59"/>
      <c r="X21" s="59"/>
      <c r="Y21" s="59"/>
      <c r="Z21" s="59"/>
      <c r="AA21" s="59"/>
      <c r="AB21" s="59"/>
      <c r="AC21" s="59"/>
      <c r="AD21" s="59"/>
      <c r="AE21" s="59"/>
      <c r="AF21" s="59"/>
      <c r="AG21" s="59"/>
      <c r="AH21" s="59"/>
      <c r="AI21" s="59"/>
      <c r="AJ21" s="59"/>
    </row>
    <row r="22" spans="1:36" x14ac:dyDescent="0.25">
      <c r="A22" s="123" t="s">
        <v>221</v>
      </c>
      <c r="B22" s="123" t="s">
        <v>199</v>
      </c>
      <c r="C22" s="123" t="s">
        <v>218</v>
      </c>
      <c r="D22" s="79">
        <v>317</v>
      </c>
      <c r="E22" s="123" t="s">
        <v>203</v>
      </c>
      <c r="G22" s="59"/>
      <c r="H22" s="59"/>
      <c r="I22" s="59"/>
      <c r="J22" s="59"/>
      <c r="K22" s="59"/>
      <c r="L22" s="59"/>
      <c r="M22" s="59"/>
      <c r="N22" s="59"/>
      <c r="O22" s="59"/>
      <c r="P22" s="59"/>
      <c r="Q22" s="59"/>
      <c r="R22" s="59"/>
      <c r="S22" s="59"/>
      <c r="T22" s="59"/>
      <c r="U22" s="59"/>
      <c r="V22" s="59"/>
      <c r="W22" s="59"/>
      <c r="X22" s="59"/>
      <c r="Y22" s="59"/>
      <c r="Z22" s="59"/>
      <c r="AA22" s="59"/>
      <c r="AB22" s="59"/>
      <c r="AC22" s="59"/>
      <c r="AD22" s="59"/>
      <c r="AE22" s="59"/>
      <c r="AF22" s="59"/>
      <c r="AG22" s="59"/>
      <c r="AH22" s="59"/>
      <c r="AI22" s="59"/>
      <c r="AJ22" s="59"/>
    </row>
    <row r="23" spans="1:36" x14ac:dyDescent="0.25">
      <c r="A23" s="122" t="s">
        <v>222</v>
      </c>
      <c r="B23" s="122" t="s">
        <v>217</v>
      </c>
      <c r="C23" s="122" t="s">
        <v>218</v>
      </c>
      <c r="D23" s="77">
        <v>307</v>
      </c>
      <c r="E23" s="122" t="s">
        <v>203</v>
      </c>
      <c r="G23" s="59"/>
      <c r="H23" s="59"/>
      <c r="I23" s="59"/>
      <c r="J23" s="59"/>
      <c r="K23" s="59"/>
      <c r="L23" s="59"/>
      <c r="M23" s="59"/>
      <c r="N23" s="59"/>
      <c r="O23" s="59"/>
      <c r="P23" s="59"/>
      <c r="Q23" s="59"/>
      <c r="R23" s="59"/>
      <c r="S23" s="59"/>
      <c r="T23" s="59"/>
      <c r="U23" s="59"/>
      <c r="V23" s="59"/>
      <c r="W23" s="59"/>
      <c r="X23" s="59"/>
      <c r="Y23" s="59"/>
      <c r="Z23" s="59"/>
      <c r="AA23" s="59"/>
      <c r="AB23" s="59"/>
      <c r="AC23" s="59"/>
      <c r="AD23" s="59"/>
      <c r="AE23" s="59"/>
      <c r="AF23" s="59"/>
      <c r="AG23" s="59"/>
      <c r="AH23" s="59"/>
      <c r="AI23" s="59"/>
      <c r="AJ23" s="59"/>
    </row>
    <row r="24" spans="1:36" x14ac:dyDescent="0.25">
      <c r="A24" s="123" t="s">
        <v>223</v>
      </c>
      <c r="B24" s="123" t="s">
        <v>199</v>
      </c>
      <c r="C24" s="123" t="s">
        <v>196</v>
      </c>
      <c r="D24" s="79">
        <v>606</v>
      </c>
      <c r="E24" s="123" t="s">
        <v>203</v>
      </c>
      <c r="G24" s="59"/>
      <c r="H24" s="59"/>
      <c r="I24" s="59"/>
      <c r="J24" s="59"/>
      <c r="K24" s="59"/>
      <c r="L24" s="59"/>
      <c r="M24" s="59"/>
      <c r="N24" s="59"/>
      <c r="O24" s="59"/>
      <c r="P24" s="59"/>
      <c r="Q24" s="59"/>
      <c r="R24" s="59"/>
      <c r="S24" s="59"/>
      <c r="T24" s="59"/>
      <c r="U24" s="59"/>
      <c r="V24" s="59"/>
      <c r="W24" s="59"/>
      <c r="X24" s="59"/>
      <c r="Y24" s="59"/>
      <c r="Z24" s="59"/>
      <c r="AA24" s="59"/>
      <c r="AB24" s="59"/>
      <c r="AC24" s="59"/>
      <c r="AD24" s="59"/>
      <c r="AE24" s="59"/>
      <c r="AF24" s="59"/>
      <c r="AG24" s="59"/>
      <c r="AH24" s="59"/>
      <c r="AI24" s="59"/>
      <c r="AJ24" s="59"/>
    </row>
    <row r="25" spans="1:36" x14ac:dyDescent="0.25">
      <c r="A25" s="122" t="s">
        <v>224</v>
      </c>
      <c r="B25" s="122" t="s">
        <v>195</v>
      </c>
      <c r="C25" s="122" t="s">
        <v>225</v>
      </c>
      <c r="D25" s="77">
        <v>1049</v>
      </c>
      <c r="E25" s="122" t="s">
        <v>197</v>
      </c>
      <c r="G25" s="59"/>
      <c r="H25" s="59"/>
      <c r="I25" s="59"/>
      <c r="J25" s="59"/>
      <c r="K25" s="59"/>
      <c r="L25" s="59"/>
      <c r="M25" s="59"/>
      <c r="N25" s="59"/>
      <c r="O25" s="59"/>
      <c r="P25" s="59"/>
      <c r="Q25" s="59"/>
      <c r="R25" s="59"/>
      <c r="S25" s="59"/>
      <c r="T25" s="59"/>
      <c r="U25" s="59"/>
      <c r="V25" s="59"/>
      <c r="W25" s="59"/>
      <c r="X25" s="59"/>
      <c r="Y25" s="59"/>
      <c r="Z25" s="59"/>
      <c r="AA25" s="59"/>
      <c r="AB25" s="59"/>
      <c r="AC25" s="59"/>
      <c r="AD25" s="59"/>
      <c r="AE25" s="59"/>
      <c r="AF25" s="59"/>
      <c r="AG25" s="59"/>
      <c r="AH25" s="59"/>
      <c r="AI25" s="59"/>
      <c r="AJ25" s="59"/>
    </row>
    <row r="26" spans="1:36" x14ac:dyDescent="0.25">
      <c r="A26" s="123" t="s">
        <v>226</v>
      </c>
      <c r="B26" s="123" t="s">
        <v>217</v>
      </c>
      <c r="C26" s="123" t="s">
        <v>225</v>
      </c>
      <c r="D26" s="79">
        <v>659</v>
      </c>
      <c r="E26" s="123" t="s">
        <v>203</v>
      </c>
      <c r="G26" s="59"/>
      <c r="H26" s="59"/>
      <c r="I26" s="59"/>
      <c r="J26" s="59"/>
      <c r="K26" s="59"/>
      <c r="L26" s="59"/>
      <c r="M26" s="59"/>
      <c r="N26" s="59"/>
      <c r="O26" s="59"/>
      <c r="P26" s="59"/>
      <c r="Q26" s="59"/>
      <c r="R26" s="59"/>
      <c r="S26" s="59"/>
      <c r="T26" s="59"/>
      <c r="U26" s="59"/>
      <c r="V26" s="59"/>
      <c r="W26" s="59"/>
      <c r="X26" s="59"/>
      <c r="Y26" s="59"/>
      <c r="Z26" s="59"/>
      <c r="AA26" s="59"/>
      <c r="AB26" s="59"/>
      <c r="AC26" s="59"/>
      <c r="AD26" s="59"/>
      <c r="AE26" s="59"/>
      <c r="AF26" s="59"/>
      <c r="AG26" s="59"/>
      <c r="AH26" s="59"/>
      <c r="AI26" s="59"/>
      <c r="AJ26" s="59"/>
    </row>
    <row r="27" spans="1:36" x14ac:dyDescent="0.25">
      <c r="A27" s="122" t="s">
        <v>227</v>
      </c>
      <c r="B27" s="122" t="s">
        <v>202</v>
      </c>
      <c r="C27" s="122" t="s">
        <v>205</v>
      </c>
      <c r="D27" s="77">
        <v>599</v>
      </c>
      <c r="E27" s="122" t="s">
        <v>197</v>
      </c>
      <c r="G27" s="59"/>
      <c r="H27" s="59"/>
      <c r="I27" s="59"/>
      <c r="J27" s="59"/>
      <c r="K27" s="59"/>
      <c r="L27" s="59"/>
      <c r="M27" s="59"/>
      <c r="N27" s="59"/>
      <c r="O27" s="59"/>
      <c r="P27" s="59"/>
      <c r="Q27" s="59"/>
      <c r="R27" s="59"/>
      <c r="S27" s="59"/>
      <c r="T27" s="59"/>
      <c r="U27" s="59"/>
      <c r="V27" s="59"/>
      <c r="W27" s="59"/>
      <c r="X27" s="59"/>
      <c r="Y27" s="59"/>
      <c r="Z27" s="59"/>
      <c r="AA27" s="59"/>
      <c r="AB27" s="59"/>
      <c r="AC27" s="59"/>
      <c r="AD27" s="59"/>
      <c r="AE27" s="59"/>
      <c r="AF27" s="59"/>
      <c r="AG27" s="59"/>
      <c r="AH27" s="59"/>
      <c r="AI27" s="59"/>
      <c r="AJ27" s="59"/>
    </row>
    <row r="28" spans="1:36" x14ac:dyDescent="0.25">
      <c r="A28" s="123" t="s">
        <v>228</v>
      </c>
      <c r="B28" s="123" t="s">
        <v>209</v>
      </c>
      <c r="C28" s="123" t="s">
        <v>205</v>
      </c>
      <c r="D28" s="79">
        <v>740</v>
      </c>
      <c r="E28" s="123" t="s">
        <v>203</v>
      </c>
      <c r="G28" s="59"/>
      <c r="H28" s="59"/>
      <c r="I28" s="59"/>
      <c r="J28" s="59"/>
      <c r="K28" s="59"/>
      <c r="L28" s="59"/>
      <c r="M28" s="59"/>
      <c r="N28" s="59"/>
      <c r="O28" s="59"/>
      <c r="P28" s="59"/>
      <c r="Q28" s="59"/>
      <c r="R28" s="59"/>
      <c r="S28" s="59"/>
      <c r="T28" s="59"/>
      <c r="U28" s="59"/>
      <c r="V28" s="59"/>
      <c r="W28" s="59"/>
      <c r="X28" s="59"/>
      <c r="Y28" s="59"/>
      <c r="Z28" s="59"/>
      <c r="AA28" s="59"/>
      <c r="AB28" s="59"/>
      <c r="AC28" s="59"/>
      <c r="AD28" s="59"/>
      <c r="AE28" s="59"/>
      <c r="AF28" s="59"/>
      <c r="AG28" s="59"/>
      <c r="AH28" s="59"/>
      <c r="AI28" s="59"/>
      <c r="AJ28" s="59"/>
    </row>
    <row r="29" spans="1:36" x14ac:dyDescent="0.25">
      <c r="A29" s="122" t="s">
        <v>229</v>
      </c>
      <c r="B29" s="122" t="s">
        <v>209</v>
      </c>
      <c r="C29" s="122" t="s">
        <v>205</v>
      </c>
      <c r="D29" s="77">
        <v>595</v>
      </c>
      <c r="E29" s="122" t="s">
        <v>197</v>
      </c>
      <c r="G29" s="59"/>
      <c r="H29" s="59"/>
      <c r="I29" s="59"/>
      <c r="J29" s="59"/>
      <c r="K29" s="59"/>
      <c r="L29" s="59"/>
      <c r="M29" s="59"/>
      <c r="N29" s="59"/>
      <c r="O29" s="59"/>
      <c r="P29" s="59"/>
      <c r="Q29" s="59"/>
      <c r="R29" s="59"/>
      <c r="S29" s="59"/>
      <c r="T29" s="59"/>
      <c r="U29" s="59"/>
      <c r="V29" s="59"/>
      <c r="W29" s="59"/>
      <c r="X29" s="59"/>
      <c r="Y29" s="59"/>
      <c r="Z29" s="59"/>
      <c r="AA29" s="59"/>
      <c r="AB29" s="59"/>
      <c r="AC29" s="59"/>
      <c r="AD29" s="59"/>
      <c r="AE29" s="59"/>
      <c r="AF29" s="59"/>
      <c r="AG29" s="59"/>
      <c r="AH29" s="59"/>
      <c r="AI29" s="59"/>
      <c r="AJ29" s="59"/>
    </row>
    <row r="30" spans="1:36" x14ac:dyDescent="0.25">
      <c r="A30" s="123" t="s">
        <v>230</v>
      </c>
      <c r="B30" s="123" t="s">
        <v>199</v>
      </c>
      <c r="C30" s="123" t="s">
        <v>205</v>
      </c>
      <c r="D30" s="79">
        <v>591</v>
      </c>
      <c r="E30" s="123" t="s">
        <v>203</v>
      </c>
      <c r="G30" s="59"/>
      <c r="H30" s="59"/>
      <c r="I30" s="59"/>
      <c r="J30" s="59"/>
      <c r="K30" s="59"/>
      <c r="L30" s="59"/>
      <c r="M30" s="59"/>
      <c r="N30" s="59"/>
      <c r="O30" s="59"/>
      <c r="P30" s="59"/>
      <c r="Q30" s="59"/>
      <c r="R30" s="59"/>
      <c r="S30" s="59"/>
      <c r="T30" s="59"/>
      <c r="U30" s="59"/>
      <c r="V30" s="59"/>
      <c r="W30" s="59"/>
      <c r="X30" s="59"/>
      <c r="Y30" s="59"/>
      <c r="Z30" s="59"/>
      <c r="AA30" s="59"/>
      <c r="AB30" s="59"/>
      <c r="AC30" s="59"/>
      <c r="AD30" s="59"/>
      <c r="AE30" s="59"/>
      <c r="AF30" s="59"/>
      <c r="AG30" s="59"/>
      <c r="AH30" s="59"/>
      <c r="AI30" s="59"/>
      <c r="AJ30" s="59"/>
    </row>
    <row r="31" spans="1:36" ht="13.7" customHeight="1" x14ac:dyDescent="0.25">
      <c r="A31" s="122" t="s">
        <v>231</v>
      </c>
      <c r="B31" s="122" t="s">
        <v>232</v>
      </c>
      <c r="C31" s="122" t="s">
        <v>233</v>
      </c>
      <c r="D31" s="77">
        <v>276</v>
      </c>
      <c r="E31" s="122" t="s">
        <v>203</v>
      </c>
      <c r="G31" s="59"/>
      <c r="H31" s="59"/>
      <c r="I31" s="59"/>
      <c r="J31" s="59"/>
      <c r="K31" s="59"/>
      <c r="L31" s="59"/>
      <c r="M31" s="59"/>
      <c r="N31" s="59"/>
      <c r="O31" s="59"/>
      <c r="P31" s="59"/>
      <c r="Q31" s="59"/>
      <c r="R31" s="59"/>
      <c r="S31" s="59"/>
      <c r="T31" s="59"/>
      <c r="U31" s="59"/>
      <c r="V31" s="59"/>
      <c r="W31" s="59"/>
      <c r="X31" s="59"/>
      <c r="Y31" s="59"/>
      <c r="Z31" s="59"/>
      <c r="AA31" s="59"/>
      <c r="AB31" s="59"/>
      <c r="AC31" s="59"/>
      <c r="AD31" s="59"/>
      <c r="AE31" s="59"/>
      <c r="AF31" s="59"/>
      <c r="AG31" s="59"/>
      <c r="AH31" s="59"/>
      <c r="AI31" s="59"/>
      <c r="AJ31" s="59"/>
    </row>
    <row r="32" spans="1:36" x14ac:dyDescent="0.25">
      <c r="A32" s="123" t="s">
        <v>234</v>
      </c>
      <c r="B32" s="123" t="s">
        <v>195</v>
      </c>
      <c r="C32" s="123" t="s">
        <v>235</v>
      </c>
      <c r="D32" s="79">
        <v>305</v>
      </c>
      <c r="E32" s="123" t="s">
        <v>197</v>
      </c>
      <c r="G32" s="59"/>
      <c r="H32" s="59"/>
      <c r="I32" s="59"/>
      <c r="J32" s="59"/>
      <c r="K32" s="59"/>
      <c r="L32" s="59"/>
      <c r="M32" s="59"/>
      <c r="N32" s="59"/>
      <c r="O32" s="59"/>
      <c r="P32" s="59"/>
      <c r="Q32" s="59"/>
      <c r="R32" s="59"/>
      <c r="S32" s="59"/>
      <c r="T32" s="59"/>
      <c r="U32" s="59"/>
      <c r="V32" s="59"/>
      <c r="W32" s="59"/>
      <c r="X32" s="59"/>
      <c r="Y32" s="59"/>
      <c r="Z32" s="59"/>
      <c r="AA32" s="59"/>
      <c r="AB32" s="59"/>
      <c r="AC32" s="59"/>
      <c r="AD32" s="59"/>
      <c r="AE32" s="59"/>
      <c r="AF32" s="59"/>
      <c r="AG32" s="59"/>
      <c r="AH32" s="59"/>
      <c r="AI32" s="59"/>
      <c r="AJ32" s="59"/>
    </row>
    <row r="33" spans="1:36" x14ac:dyDescent="0.25">
      <c r="A33" s="122" t="s">
        <v>236</v>
      </c>
      <c r="B33" s="122" t="s">
        <v>195</v>
      </c>
      <c r="C33" s="122" t="s">
        <v>211</v>
      </c>
      <c r="D33" s="77">
        <v>621</v>
      </c>
      <c r="E33" s="122" t="s">
        <v>203</v>
      </c>
      <c r="G33" s="59"/>
      <c r="H33" s="59"/>
      <c r="I33" s="59"/>
      <c r="J33" s="59"/>
      <c r="K33" s="59"/>
      <c r="L33" s="59"/>
      <c r="M33" s="59"/>
      <c r="N33" s="59"/>
      <c r="O33" s="59"/>
      <c r="P33" s="59"/>
      <c r="Q33" s="59"/>
      <c r="R33" s="59"/>
      <c r="S33" s="59"/>
      <c r="T33" s="59"/>
      <c r="U33" s="59"/>
      <c r="V33" s="59"/>
      <c r="W33" s="59"/>
      <c r="X33" s="59"/>
      <c r="Y33" s="59"/>
      <c r="Z33" s="59"/>
      <c r="AA33" s="59"/>
      <c r="AB33" s="59"/>
      <c r="AC33" s="59"/>
      <c r="AD33" s="59"/>
      <c r="AE33" s="59"/>
      <c r="AF33" s="59"/>
      <c r="AG33" s="59"/>
      <c r="AH33" s="59"/>
      <c r="AI33" s="59"/>
      <c r="AJ33" s="59"/>
    </row>
    <row r="34" spans="1:36" x14ac:dyDescent="0.25">
      <c r="A34" s="122" t="s">
        <v>237</v>
      </c>
      <c r="B34" s="122" t="s">
        <v>199</v>
      </c>
      <c r="C34" s="122" t="s">
        <v>238</v>
      </c>
      <c r="D34" s="77">
        <v>548</v>
      </c>
      <c r="E34" s="122" t="s">
        <v>197</v>
      </c>
      <c r="G34" s="59"/>
      <c r="H34" s="59"/>
      <c r="I34" s="59"/>
      <c r="J34" s="59"/>
      <c r="K34" s="59"/>
      <c r="L34" s="59"/>
      <c r="M34" s="59"/>
      <c r="N34" s="59"/>
      <c r="O34" s="59"/>
      <c r="P34" s="59"/>
      <c r="Q34" s="59"/>
      <c r="R34" s="59"/>
      <c r="S34" s="59"/>
      <c r="T34" s="59"/>
      <c r="U34" s="59"/>
      <c r="V34" s="59"/>
      <c r="W34" s="59"/>
      <c r="X34" s="59"/>
      <c r="Y34" s="59"/>
      <c r="Z34" s="59"/>
      <c r="AA34" s="59"/>
      <c r="AB34" s="59"/>
      <c r="AC34" s="59"/>
      <c r="AD34" s="59"/>
      <c r="AE34" s="59"/>
      <c r="AF34" s="59"/>
      <c r="AG34" s="59"/>
      <c r="AH34" s="59"/>
      <c r="AI34" s="59"/>
      <c r="AJ34" s="59"/>
    </row>
    <row r="35" spans="1:36" x14ac:dyDescent="0.25">
      <c r="A35" s="123" t="s">
        <v>239</v>
      </c>
      <c r="B35" s="123" t="s">
        <v>202</v>
      </c>
      <c r="C35" s="123" t="s">
        <v>238</v>
      </c>
      <c r="D35" s="79">
        <v>636</v>
      </c>
      <c r="E35" s="123" t="s">
        <v>203</v>
      </c>
      <c r="G35" s="59"/>
      <c r="H35" s="59"/>
      <c r="I35" s="59"/>
      <c r="J35" s="59"/>
      <c r="K35" s="59"/>
      <c r="L35" s="59"/>
      <c r="M35" s="59"/>
      <c r="N35" s="59"/>
      <c r="O35" s="59"/>
      <c r="P35" s="59"/>
      <c r="Q35" s="59"/>
      <c r="R35" s="59"/>
      <c r="S35" s="59"/>
      <c r="T35" s="59"/>
      <c r="U35" s="59"/>
      <c r="V35" s="59"/>
      <c r="W35" s="59"/>
      <c r="X35" s="59"/>
      <c r="Y35" s="59"/>
      <c r="Z35" s="59"/>
      <c r="AA35" s="59"/>
      <c r="AB35" s="59"/>
      <c r="AC35" s="59"/>
      <c r="AD35" s="59"/>
      <c r="AE35" s="59"/>
      <c r="AF35" s="59"/>
      <c r="AG35" s="59"/>
      <c r="AH35" s="59"/>
      <c r="AI35" s="59"/>
      <c r="AJ35" s="59"/>
    </row>
    <row r="36" spans="1:36" x14ac:dyDescent="0.25">
      <c r="A36" s="122" t="s">
        <v>240</v>
      </c>
      <c r="B36" s="122" t="s">
        <v>195</v>
      </c>
      <c r="C36" s="122" t="s">
        <v>241</v>
      </c>
      <c r="D36" s="77">
        <v>448</v>
      </c>
      <c r="E36" s="122" t="s">
        <v>203</v>
      </c>
      <c r="G36" s="59"/>
      <c r="H36" s="59"/>
      <c r="I36" s="59"/>
    </row>
    <row r="37" spans="1:36" x14ac:dyDescent="0.25">
      <c r="G37" s="59"/>
      <c r="H37" s="59"/>
      <c r="I37" s="59"/>
    </row>
    <row r="38" spans="1:36" x14ac:dyDescent="0.25">
      <c r="G38" s="59"/>
      <c r="H38" s="59"/>
      <c r="I38" s="59"/>
    </row>
    <row r="39" spans="1:36" x14ac:dyDescent="0.25">
      <c r="G39" s="59"/>
    </row>
    <row r="40" spans="1:36" x14ac:dyDescent="0.25">
      <c r="G40" s="59"/>
    </row>
    <row r="41" spans="1:36" x14ac:dyDescent="0.25">
      <c r="G41" s="59"/>
    </row>
    <row r="42" spans="1:36" x14ac:dyDescent="0.25">
      <c r="G42" s="59"/>
    </row>
    <row r="43" spans="1:36" x14ac:dyDescent="0.25">
      <c r="G43" s="59"/>
    </row>
    <row r="44" spans="1:36" x14ac:dyDescent="0.25">
      <c r="G44" s="59"/>
    </row>
    <row r="45" spans="1:36" x14ac:dyDescent="0.25">
      <c r="G45" s="59"/>
    </row>
    <row r="46" spans="1:36" x14ac:dyDescent="0.25">
      <c r="G46" s="59"/>
    </row>
    <row r="47" spans="1:36" x14ac:dyDescent="0.25">
      <c r="G47" s="59"/>
    </row>
    <row r="48" spans="1:36" x14ac:dyDescent="0.25">
      <c r="G48" s="59"/>
    </row>
    <row r="49" spans="7:7" x14ac:dyDescent="0.25">
      <c r="G49" s="59"/>
    </row>
    <row r="50" spans="7:7" x14ac:dyDescent="0.25">
      <c r="G50" s="59"/>
    </row>
    <row r="51" spans="7:7" x14ac:dyDescent="0.25">
      <c r="G51" s="59"/>
    </row>
    <row r="52" spans="7:7" x14ac:dyDescent="0.25">
      <c r="G52" s="59"/>
    </row>
    <row r="53" spans="7:7" x14ac:dyDescent="0.25">
      <c r="G53" s="59"/>
    </row>
    <row r="54" spans="7:7" x14ac:dyDescent="0.25">
      <c r="G54" s="59"/>
    </row>
    <row r="55" spans="7:7" x14ac:dyDescent="0.25">
      <c r="G55" s="59"/>
    </row>
    <row r="56" spans="7:7" x14ac:dyDescent="0.25">
      <c r="G56" s="59"/>
    </row>
    <row r="57" spans="7:7" x14ac:dyDescent="0.25">
      <c r="G57" s="59"/>
    </row>
    <row r="58" spans="7:7" x14ac:dyDescent="0.25">
      <c r="G58" s="59"/>
    </row>
    <row r="59" spans="7:7" x14ac:dyDescent="0.25">
      <c r="G59" s="59"/>
    </row>
    <row r="60" spans="7:7" x14ac:dyDescent="0.25">
      <c r="G60" s="59"/>
    </row>
    <row r="61" spans="7:7" x14ac:dyDescent="0.25">
      <c r="G61" s="59"/>
    </row>
    <row r="62" spans="7:7" x14ac:dyDescent="0.25">
      <c r="G62" s="59"/>
    </row>
  </sheetData>
  <pageMargins left="0.75" right="0.75" top="1" bottom="1" header="0.5" footer="0.5"/>
  <pageSetup paperSize="9" orientation="portrait" r:id="rId2"/>
  <headerFooter alignWithMargins="0"/>
  <drawing r:id="rId3"/>
  <extLst>
    <ext xmlns:x14="http://schemas.microsoft.com/office/spreadsheetml/2009/9/main" uri="{A8765BA9-456A-4dab-B4F3-ACF838C121DE}">
      <x14:slicerList>
        <x14:slicer r:id="rId4"/>
      </x14:slicerList>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0F9108-D0A4-4A86-AA2E-9300D44621FC}">
  <sheetPr>
    <tabColor theme="9" tint="-0.249977111117893"/>
  </sheetPr>
  <dimension ref="A1:O11"/>
  <sheetViews>
    <sheetView zoomScale="130" zoomScaleNormal="130" workbookViewId="0">
      <selection activeCell="A13" sqref="A13"/>
    </sheetView>
  </sheetViews>
  <sheetFormatPr defaultRowHeight="15.75" x14ac:dyDescent="0.25"/>
  <cols>
    <col min="1" max="1" width="5.140625" style="2" customWidth="1"/>
    <col min="2" max="2" width="14.140625" style="1" customWidth="1"/>
    <col min="3" max="6" width="14.7109375" style="59" customWidth="1"/>
    <col min="7" max="10" width="9.140625" style="59"/>
    <col min="11" max="11" width="10.5703125" style="59" customWidth="1"/>
    <col min="12" max="14" width="9.140625" style="59"/>
    <col min="15" max="15" width="12.28515625" style="59" customWidth="1"/>
    <col min="16" max="16384" width="9.140625" style="59"/>
  </cols>
  <sheetData>
    <row r="1" spans="1:15" x14ac:dyDescent="0.25">
      <c r="A1" s="3" t="s">
        <v>258</v>
      </c>
    </row>
    <row r="2" spans="1:15" x14ac:dyDescent="0.25">
      <c r="A2" s="3"/>
    </row>
    <row r="3" spans="1:15" ht="47.25" customHeight="1" x14ac:dyDescent="0.25">
      <c r="A3" s="2" t="s">
        <v>1</v>
      </c>
      <c r="B3" s="191" t="s">
        <v>259</v>
      </c>
      <c r="C3" s="191"/>
      <c r="D3" s="191"/>
      <c r="E3" s="191"/>
      <c r="F3" s="191"/>
      <c r="G3" s="191"/>
      <c r="H3" s="191"/>
      <c r="I3" s="191"/>
      <c r="J3" s="191"/>
      <c r="K3" s="191"/>
      <c r="L3" s="191"/>
      <c r="M3" s="191"/>
      <c r="N3" s="191"/>
      <c r="O3" s="7"/>
    </row>
    <row r="4" spans="1:15" ht="15.75" customHeight="1" x14ac:dyDescent="0.25">
      <c r="A4" s="2" t="s">
        <v>1</v>
      </c>
      <c r="B4" s="185" t="s">
        <v>260</v>
      </c>
      <c r="C4" s="185"/>
      <c r="D4" s="185"/>
      <c r="E4" s="185"/>
      <c r="F4" s="185"/>
      <c r="G4" s="185"/>
      <c r="H4" s="185"/>
      <c r="I4" s="185"/>
      <c r="J4" s="185"/>
      <c r="K4" s="185"/>
      <c r="L4" s="185"/>
      <c r="M4" s="185"/>
      <c r="N4" s="185"/>
    </row>
    <row r="5" spans="1:15" ht="15.75" customHeight="1" x14ac:dyDescent="0.25">
      <c r="B5" s="144"/>
      <c r="C5" s="144"/>
      <c r="D5" s="144"/>
      <c r="E5" s="144"/>
      <c r="F5" s="144"/>
      <c r="G5" s="144"/>
      <c r="H5" s="144"/>
      <c r="I5" s="144"/>
      <c r="J5" s="144"/>
      <c r="K5" s="144"/>
      <c r="L5" s="144"/>
      <c r="M5" s="144"/>
      <c r="N5" s="144"/>
    </row>
    <row r="6" spans="1:15" ht="31.5" customHeight="1" x14ac:dyDescent="0.25">
      <c r="A6" s="2" t="s">
        <v>1</v>
      </c>
      <c r="B6" s="192" t="s">
        <v>263</v>
      </c>
      <c r="C6" s="192"/>
      <c r="D6" s="192"/>
      <c r="E6" s="192"/>
      <c r="F6" s="192"/>
      <c r="G6" s="192"/>
      <c r="H6" s="192"/>
      <c r="I6" s="192"/>
      <c r="J6" s="192"/>
      <c r="K6" s="192"/>
      <c r="L6" s="192"/>
      <c r="M6" s="192"/>
      <c r="N6" s="192"/>
    </row>
    <row r="7" spans="1:15" ht="15.75" customHeight="1" x14ac:dyDescent="0.25">
      <c r="B7" s="185" t="s">
        <v>262</v>
      </c>
      <c r="C7" s="185"/>
      <c r="D7" s="185"/>
      <c r="E7" s="185"/>
      <c r="F7" s="185"/>
      <c r="G7" s="185"/>
      <c r="H7" s="185"/>
      <c r="I7" s="185"/>
      <c r="J7" s="185"/>
      <c r="K7" s="185"/>
      <c r="L7" s="185"/>
      <c r="M7" s="185"/>
      <c r="N7" s="185"/>
    </row>
    <row r="8" spans="1:15" ht="15.75" customHeight="1" x14ac:dyDescent="0.25">
      <c r="B8" s="185" t="s">
        <v>261</v>
      </c>
      <c r="C8" s="185"/>
      <c r="D8" s="185"/>
      <c r="E8" s="185"/>
      <c r="F8" s="185"/>
      <c r="G8" s="185"/>
      <c r="H8" s="185"/>
      <c r="I8" s="185"/>
      <c r="J8" s="185"/>
      <c r="K8" s="185"/>
      <c r="L8" s="185"/>
      <c r="M8" s="185"/>
      <c r="N8" s="185"/>
    </row>
    <row r="9" spans="1:15" ht="15.75" customHeight="1" x14ac:dyDescent="0.25">
      <c r="B9" s="185" t="s">
        <v>264</v>
      </c>
      <c r="C9" s="185"/>
      <c r="D9" s="185"/>
      <c r="E9" s="185"/>
      <c r="F9" s="185"/>
      <c r="G9" s="185"/>
      <c r="H9" s="185"/>
      <c r="I9" s="185"/>
      <c r="J9" s="185"/>
      <c r="K9" s="185"/>
      <c r="L9" s="185"/>
      <c r="M9" s="185"/>
      <c r="N9" s="185"/>
    </row>
    <row r="10" spans="1:15" ht="15.75" customHeight="1" x14ac:dyDescent="0.25">
      <c r="B10" s="144"/>
      <c r="C10" s="144"/>
      <c r="D10" s="144"/>
      <c r="E10" s="144"/>
      <c r="F10" s="144"/>
      <c r="G10" s="144"/>
      <c r="H10" s="144"/>
      <c r="I10" s="144"/>
      <c r="J10" s="144"/>
      <c r="K10" s="144"/>
      <c r="L10" s="144"/>
      <c r="M10" s="144"/>
      <c r="N10" s="144"/>
    </row>
    <row r="11" spans="1:15" ht="15.75" customHeight="1" x14ac:dyDescent="0.25">
      <c r="A11" s="2" t="s">
        <v>1</v>
      </c>
      <c r="B11" s="185" t="s">
        <v>265</v>
      </c>
      <c r="C11" s="185"/>
      <c r="D11" s="185"/>
      <c r="E11" s="185"/>
      <c r="F11" s="185"/>
      <c r="G11" s="185"/>
      <c r="H11" s="185"/>
      <c r="I11" s="185"/>
      <c r="J11" s="185"/>
      <c r="K11" s="185"/>
      <c r="L11" s="185"/>
      <c r="M11" s="185"/>
      <c r="N11" s="185"/>
    </row>
  </sheetData>
  <mergeCells count="7">
    <mergeCell ref="B11:N11"/>
    <mergeCell ref="B4:N4"/>
    <mergeCell ref="B3:N3"/>
    <mergeCell ref="B6:N6"/>
    <mergeCell ref="B7:N7"/>
    <mergeCell ref="B8:N8"/>
    <mergeCell ref="B9:N9"/>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5BE5B9-D50A-4A55-A411-915F71684950}">
  <sheetPr>
    <tabColor theme="0" tint="-0.34998626667073579"/>
  </sheetPr>
  <dimension ref="A1:Y69"/>
  <sheetViews>
    <sheetView zoomScale="115" zoomScaleNormal="115" workbookViewId="0">
      <selection activeCell="D20" sqref="D20"/>
    </sheetView>
  </sheetViews>
  <sheetFormatPr defaultRowHeight="15.75" x14ac:dyDescent="0.25"/>
  <cols>
    <col min="1" max="1" width="16.85546875" style="62" customWidth="1"/>
    <col min="2" max="2" width="17.140625" style="62" customWidth="1"/>
    <col min="3" max="3" width="13.42578125" style="62" customWidth="1"/>
    <col min="4" max="4" width="13.85546875" style="62" customWidth="1"/>
    <col min="5" max="5" width="13.5703125" style="62" customWidth="1"/>
    <col min="6" max="12" width="11.140625" style="62" bestFit="1" customWidth="1"/>
    <col min="13" max="13" width="10.5703125" style="62" bestFit="1" customWidth="1"/>
    <col min="14" max="24" width="12.42578125" style="62" bestFit="1" customWidth="1"/>
    <col min="25" max="25" width="10.5703125" style="62" bestFit="1" customWidth="1"/>
    <col min="26" max="16384" width="9.140625" style="62"/>
  </cols>
  <sheetData>
    <row r="1" spans="1:11" x14ac:dyDescent="0.25">
      <c r="A1" s="62" t="s">
        <v>134</v>
      </c>
    </row>
    <row r="2" spans="1:11" x14ac:dyDescent="0.25">
      <c r="A2" s="62" t="s">
        <v>141</v>
      </c>
    </row>
    <row r="4" spans="1:11" x14ac:dyDescent="0.25">
      <c r="A4" s="60" t="s">
        <v>0</v>
      </c>
    </row>
    <row r="5" spans="1:11" x14ac:dyDescent="0.25">
      <c r="A5" s="63" t="s">
        <v>294</v>
      </c>
    </row>
    <row r="6" spans="1:11" x14ac:dyDescent="0.25">
      <c r="A6" s="63" t="s">
        <v>283</v>
      </c>
    </row>
    <row r="7" spans="1:11" x14ac:dyDescent="0.25">
      <c r="A7" s="63" t="s">
        <v>285</v>
      </c>
    </row>
    <row r="9" spans="1:11" ht="30" customHeight="1" x14ac:dyDescent="0.25">
      <c r="A9" s="178" t="s">
        <v>114</v>
      </c>
      <c r="B9" s="178" t="s">
        <v>273</v>
      </c>
      <c r="C9" s="178" t="s">
        <v>272</v>
      </c>
      <c r="D9" s="179" t="s">
        <v>78</v>
      </c>
      <c r="E9" s="52"/>
      <c r="F9"/>
      <c r="G9"/>
      <c r="H9"/>
      <c r="I9"/>
      <c r="J9"/>
      <c r="K9"/>
    </row>
    <row r="10" spans="1:11" x14ac:dyDescent="0.25">
      <c r="A10" s="15" t="s">
        <v>268</v>
      </c>
      <c r="B10" s="13" t="s">
        <v>281</v>
      </c>
      <c r="C10" s="64" t="s">
        <v>277</v>
      </c>
      <c r="D10" s="150">
        <v>7100</v>
      </c>
      <c r="E10" s="155"/>
      <c r="F10"/>
      <c r="G10"/>
      <c r="H10"/>
      <c r="I10"/>
      <c r="J10"/>
      <c r="K10"/>
    </row>
    <row r="11" spans="1:11" x14ac:dyDescent="0.25">
      <c r="A11" s="16" t="s">
        <v>270</v>
      </c>
      <c r="B11" s="14" t="s">
        <v>274</v>
      </c>
      <c r="C11" s="65" t="s">
        <v>279</v>
      </c>
      <c r="D11" s="151">
        <v>5700</v>
      </c>
      <c r="E11" s="155"/>
      <c r="F11"/>
      <c r="G11"/>
      <c r="H11"/>
      <c r="I11"/>
      <c r="J11"/>
      <c r="K11"/>
    </row>
    <row r="12" spans="1:11" x14ac:dyDescent="0.25">
      <c r="A12" s="15" t="s">
        <v>268</v>
      </c>
      <c r="B12" s="13" t="s">
        <v>276</v>
      </c>
      <c r="C12" s="64" t="s">
        <v>280</v>
      </c>
      <c r="D12" s="150">
        <v>3800</v>
      </c>
      <c r="E12" s="155"/>
      <c r="F12"/>
      <c r="G12"/>
      <c r="H12"/>
      <c r="I12"/>
      <c r="J12"/>
      <c r="K12"/>
    </row>
    <row r="13" spans="1:11" x14ac:dyDescent="0.25">
      <c r="A13" s="16" t="s">
        <v>269</v>
      </c>
      <c r="B13" s="14" t="s">
        <v>282</v>
      </c>
      <c r="C13" s="65" t="s">
        <v>277</v>
      </c>
      <c r="D13" s="151">
        <v>3200</v>
      </c>
      <c r="E13" s="155"/>
      <c r="F13"/>
      <c r="G13"/>
      <c r="H13"/>
      <c r="I13"/>
      <c r="J13"/>
      <c r="K13"/>
    </row>
    <row r="14" spans="1:11" x14ac:dyDescent="0.25">
      <c r="A14" s="15" t="s">
        <v>266</v>
      </c>
      <c r="B14" s="13" t="s">
        <v>276</v>
      </c>
      <c r="C14" s="64" t="s">
        <v>277</v>
      </c>
      <c r="D14" s="150">
        <v>7900</v>
      </c>
      <c r="E14" s="155"/>
      <c r="F14"/>
      <c r="G14"/>
      <c r="H14"/>
      <c r="I14"/>
      <c r="J14"/>
      <c r="K14"/>
    </row>
    <row r="15" spans="1:11" x14ac:dyDescent="0.25">
      <c r="A15" s="16" t="s">
        <v>267</v>
      </c>
      <c r="B15" s="14" t="s">
        <v>281</v>
      </c>
      <c r="C15" s="65" t="s">
        <v>279</v>
      </c>
      <c r="D15" s="151">
        <v>5600</v>
      </c>
      <c r="E15" s="54"/>
      <c r="F15"/>
      <c r="G15"/>
      <c r="H15"/>
      <c r="I15"/>
      <c r="J15"/>
      <c r="K15"/>
    </row>
    <row r="16" spans="1:11" x14ac:dyDescent="0.25">
      <c r="A16" s="15" t="s">
        <v>270</v>
      </c>
      <c r="B16" s="13" t="s">
        <v>276</v>
      </c>
      <c r="C16" s="64" t="s">
        <v>277</v>
      </c>
      <c r="D16" s="180">
        <v>8300</v>
      </c>
      <c r="E16" s="46"/>
      <c r="F16"/>
      <c r="G16"/>
      <c r="H16"/>
      <c r="I16"/>
      <c r="J16"/>
      <c r="K16"/>
    </row>
    <row r="17" spans="1:13" ht="15.75" customHeight="1" x14ac:dyDescent="0.25">
      <c r="A17" s="16" t="s">
        <v>268</v>
      </c>
      <c r="B17" s="14" t="s">
        <v>281</v>
      </c>
      <c r="C17" s="65" t="s">
        <v>277</v>
      </c>
      <c r="D17" s="181">
        <v>6600</v>
      </c>
      <c r="E17" s="46"/>
      <c r="F17"/>
      <c r="G17"/>
      <c r="H17"/>
      <c r="I17"/>
      <c r="J17"/>
      <c r="K17"/>
    </row>
    <row r="18" spans="1:13" x14ac:dyDescent="0.25">
      <c r="A18" s="15" t="s">
        <v>269</v>
      </c>
      <c r="B18" s="13" t="s">
        <v>274</v>
      </c>
      <c r="C18" s="64" t="s">
        <v>279</v>
      </c>
      <c r="D18" s="180">
        <v>3800</v>
      </c>
      <c r="E18" s="46"/>
      <c r="F18"/>
      <c r="G18"/>
      <c r="H18"/>
      <c r="I18"/>
      <c r="J18"/>
      <c r="K18"/>
      <c r="L18" s="59"/>
    </row>
    <row r="19" spans="1:13" x14ac:dyDescent="0.25">
      <c r="A19" s="16" t="s">
        <v>267</v>
      </c>
      <c r="B19" s="14" t="s">
        <v>282</v>
      </c>
      <c r="C19" s="65" t="s">
        <v>279</v>
      </c>
      <c r="D19" s="181">
        <v>4000</v>
      </c>
      <c r="E19" s="46"/>
    </row>
    <row r="20" spans="1:13" x14ac:dyDescent="0.25">
      <c r="A20" s="15" t="s">
        <v>269</v>
      </c>
      <c r="B20" s="13" t="s">
        <v>282</v>
      </c>
      <c r="C20" s="64" t="s">
        <v>279</v>
      </c>
      <c r="D20" s="180">
        <v>4900</v>
      </c>
      <c r="E20" s="46"/>
      <c r="F20" s="60" t="s">
        <v>286</v>
      </c>
      <c r="G20"/>
      <c r="H20"/>
      <c r="I20"/>
      <c r="J20"/>
      <c r="K20"/>
      <c r="L20" s="59"/>
    </row>
    <row r="21" spans="1:13" x14ac:dyDescent="0.25">
      <c r="A21" s="16" t="s">
        <v>271</v>
      </c>
      <c r="B21" s="14" t="s">
        <v>276</v>
      </c>
      <c r="C21" s="65" t="s">
        <v>277</v>
      </c>
      <c r="D21" s="181">
        <v>3400</v>
      </c>
      <c r="E21" s="46"/>
      <c r="F21" s="63" t="s">
        <v>287</v>
      </c>
      <c r="G21"/>
      <c r="H21"/>
      <c r="I21"/>
      <c r="J21"/>
      <c r="K21"/>
      <c r="L21" s="59"/>
    </row>
    <row r="22" spans="1:13" x14ac:dyDescent="0.25">
      <c r="A22" s="15" t="s">
        <v>271</v>
      </c>
      <c r="B22" s="13" t="s">
        <v>276</v>
      </c>
      <c r="C22" s="64" t="s">
        <v>278</v>
      </c>
      <c r="D22" s="180">
        <v>4000</v>
      </c>
      <c r="E22" s="46"/>
      <c r="F22" s="63" t="s">
        <v>288</v>
      </c>
      <c r="G22"/>
      <c r="H22"/>
      <c r="I22"/>
      <c r="J22"/>
      <c r="K22"/>
      <c r="L22" s="59"/>
    </row>
    <row r="23" spans="1:13" x14ac:dyDescent="0.25">
      <c r="A23" s="16" t="s">
        <v>266</v>
      </c>
      <c r="B23" s="14" t="s">
        <v>274</v>
      </c>
      <c r="C23" s="65" t="s">
        <v>277</v>
      </c>
      <c r="D23" s="181">
        <v>6600</v>
      </c>
      <c r="E23" s="46"/>
      <c r="F23"/>
      <c r="G23"/>
      <c r="H23"/>
      <c r="I23"/>
      <c r="J23"/>
      <c r="K23"/>
      <c r="L23" s="59"/>
    </row>
    <row r="24" spans="1:13" x14ac:dyDescent="0.25">
      <c r="A24" s="15" t="s">
        <v>271</v>
      </c>
      <c r="B24" s="13" t="s">
        <v>274</v>
      </c>
      <c r="C24" s="64" t="s">
        <v>277</v>
      </c>
      <c r="D24" s="180">
        <v>6900</v>
      </c>
      <c r="E24" s="46"/>
      <c r="F24"/>
      <c r="G24"/>
      <c r="H24"/>
      <c r="I24"/>
      <c r="J24"/>
      <c r="K24"/>
      <c r="L24"/>
      <c r="M24"/>
    </row>
    <row r="25" spans="1:13" x14ac:dyDescent="0.25">
      <c r="A25" s="16" t="s">
        <v>269</v>
      </c>
      <c r="B25" s="14" t="s">
        <v>275</v>
      </c>
      <c r="C25" s="65" t="s">
        <v>277</v>
      </c>
      <c r="D25" s="181">
        <v>4400</v>
      </c>
      <c r="E25" s="46"/>
      <c r="F25"/>
      <c r="G25"/>
      <c r="H25"/>
      <c r="I25"/>
      <c r="J25"/>
      <c r="K25"/>
      <c r="L25"/>
      <c r="M25"/>
    </row>
    <row r="26" spans="1:13" x14ac:dyDescent="0.25">
      <c r="A26" s="15" t="s">
        <v>269</v>
      </c>
      <c r="B26" s="15" t="s">
        <v>274</v>
      </c>
      <c r="C26" s="64" t="s">
        <v>278</v>
      </c>
      <c r="D26" s="180">
        <v>3300</v>
      </c>
      <c r="E26" s="46"/>
      <c r="F26"/>
      <c r="G26"/>
      <c r="H26"/>
      <c r="I26"/>
      <c r="J26"/>
      <c r="K26"/>
      <c r="L26"/>
      <c r="M26"/>
    </row>
    <row r="27" spans="1:13" x14ac:dyDescent="0.25">
      <c r="A27" s="16" t="s">
        <v>267</v>
      </c>
      <c r="B27" s="16" t="s">
        <v>275</v>
      </c>
      <c r="C27" s="65" t="s">
        <v>279</v>
      </c>
      <c r="D27" s="181">
        <v>5900</v>
      </c>
      <c r="E27" s="46"/>
      <c r="F27"/>
      <c r="G27"/>
      <c r="H27"/>
      <c r="I27"/>
      <c r="J27"/>
      <c r="K27"/>
      <c r="L27"/>
      <c r="M27"/>
    </row>
    <row r="28" spans="1:13" x14ac:dyDescent="0.25">
      <c r="A28" s="15" t="s">
        <v>268</v>
      </c>
      <c r="B28" s="15" t="s">
        <v>276</v>
      </c>
      <c r="C28" s="64" t="s">
        <v>278</v>
      </c>
      <c r="D28" s="180">
        <v>5800</v>
      </c>
      <c r="E28" s="46"/>
      <c r="F28"/>
      <c r="G28"/>
      <c r="H28"/>
      <c r="I28"/>
      <c r="J28"/>
      <c r="K28"/>
      <c r="L28"/>
      <c r="M28"/>
    </row>
    <row r="29" spans="1:13" x14ac:dyDescent="0.25">
      <c r="A29" s="16" t="s">
        <v>266</v>
      </c>
      <c r="B29" s="16" t="s">
        <v>282</v>
      </c>
      <c r="C29" s="65" t="s">
        <v>278</v>
      </c>
      <c r="D29" s="181">
        <v>4800</v>
      </c>
      <c r="E29" s="46"/>
      <c r="F29"/>
      <c r="G29"/>
      <c r="H29"/>
      <c r="I29"/>
      <c r="J29"/>
      <c r="K29"/>
      <c r="L29"/>
      <c r="M29"/>
    </row>
    <row r="30" spans="1:13" x14ac:dyDescent="0.25">
      <c r="A30" s="15" t="s">
        <v>271</v>
      </c>
      <c r="B30" s="15" t="s">
        <v>276</v>
      </c>
      <c r="C30" s="64" t="s">
        <v>279</v>
      </c>
      <c r="D30" s="180">
        <v>3400</v>
      </c>
      <c r="E30" s="46"/>
      <c r="F30"/>
      <c r="G30"/>
      <c r="H30"/>
      <c r="I30"/>
      <c r="J30"/>
      <c r="K30"/>
      <c r="L30"/>
      <c r="M30"/>
    </row>
    <row r="31" spans="1:13" x14ac:dyDescent="0.25">
      <c r="A31" s="16" t="s">
        <v>270</v>
      </c>
      <c r="B31" s="16" t="s">
        <v>281</v>
      </c>
      <c r="C31" s="65" t="s">
        <v>277</v>
      </c>
      <c r="D31" s="181">
        <v>3300</v>
      </c>
      <c r="E31" s="46"/>
    </row>
    <row r="32" spans="1:13" x14ac:dyDescent="0.25">
      <c r="A32" s="15" t="s">
        <v>267</v>
      </c>
      <c r="B32" s="15" t="s">
        <v>275</v>
      </c>
      <c r="C32" s="64" t="s">
        <v>280</v>
      </c>
      <c r="D32" s="180">
        <v>6100</v>
      </c>
      <c r="E32" s="46"/>
    </row>
    <row r="33" spans="1:25" x14ac:dyDescent="0.25">
      <c r="A33" s="16" t="s">
        <v>267</v>
      </c>
      <c r="B33" s="16" t="s">
        <v>276</v>
      </c>
      <c r="C33" s="65" t="s">
        <v>280</v>
      </c>
      <c r="D33" s="181">
        <v>4800</v>
      </c>
      <c r="E33" s="46"/>
      <c r="F33" s="60" t="s">
        <v>286</v>
      </c>
    </row>
    <row r="34" spans="1:25" x14ac:dyDescent="0.25">
      <c r="A34" s="15" t="s">
        <v>270</v>
      </c>
      <c r="B34" s="15" t="s">
        <v>282</v>
      </c>
      <c r="C34" s="64" t="s">
        <v>278</v>
      </c>
      <c r="D34" s="180">
        <v>4800</v>
      </c>
      <c r="E34" s="46"/>
      <c r="F34" s="63" t="s">
        <v>291</v>
      </c>
      <c r="G34"/>
      <c r="H34"/>
      <c r="I34"/>
      <c r="J34"/>
      <c r="K34"/>
      <c r="L34" s="59"/>
    </row>
    <row r="35" spans="1:25" x14ac:dyDescent="0.25">
      <c r="A35" s="16" t="s">
        <v>270</v>
      </c>
      <c r="B35" s="16" t="s">
        <v>276</v>
      </c>
      <c r="C35" s="65" t="s">
        <v>280</v>
      </c>
      <c r="D35" s="181">
        <v>8000</v>
      </c>
      <c r="E35" s="46"/>
      <c r="F35" s="63" t="s">
        <v>289</v>
      </c>
      <c r="G35"/>
      <c r="H35"/>
      <c r="I35"/>
      <c r="J35"/>
      <c r="K35"/>
      <c r="L35" s="59"/>
      <c r="O35"/>
      <c r="P35"/>
      <c r="Q35"/>
      <c r="R35"/>
      <c r="S35"/>
      <c r="T35"/>
      <c r="U35"/>
      <c r="V35"/>
      <c r="W35"/>
      <c r="X35"/>
      <c r="Y35"/>
    </row>
    <row r="36" spans="1:25" x14ac:dyDescent="0.25">
      <c r="A36" s="15" t="s">
        <v>268</v>
      </c>
      <c r="B36" s="15" t="s">
        <v>274</v>
      </c>
      <c r="C36" s="64" t="s">
        <v>277</v>
      </c>
      <c r="D36" s="180">
        <v>7200</v>
      </c>
      <c r="E36" s="46"/>
      <c r="F36" s="160" t="s">
        <v>290</v>
      </c>
      <c r="G36"/>
      <c r="H36"/>
      <c r="I36"/>
      <c r="J36"/>
      <c r="K36"/>
      <c r="L36"/>
      <c r="M36"/>
      <c r="N36"/>
      <c r="O36"/>
      <c r="P36"/>
      <c r="Q36"/>
      <c r="R36"/>
      <c r="S36"/>
      <c r="T36"/>
      <c r="U36"/>
      <c r="V36"/>
      <c r="W36"/>
      <c r="X36"/>
      <c r="Y36"/>
    </row>
    <row r="37" spans="1:25" x14ac:dyDescent="0.25">
      <c r="A37" s="16" t="s">
        <v>269</v>
      </c>
      <c r="B37" s="16" t="s">
        <v>276</v>
      </c>
      <c r="C37" s="65" t="s">
        <v>280</v>
      </c>
      <c r="D37" s="181">
        <v>8200</v>
      </c>
      <c r="E37" s="46"/>
      <c r="L37"/>
      <c r="M37"/>
      <c r="N37"/>
      <c r="O37"/>
      <c r="P37"/>
      <c r="Q37"/>
      <c r="R37"/>
      <c r="S37"/>
      <c r="T37"/>
      <c r="U37"/>
      <c r="V37"/>
      <c r="W37"/>
      <c r="X37"/>
      <c r="Y37"/>
    </row>
    <row r="38" spans="1:25" x14ac:dyDescent="0.25">
      <c r="A38" s="15" t="s">
        <v>267</v>
      </c>
      <c r="B38" s="15" t="s">
        <v>281</v>
      </c>
      <c r="C38" s="64" t="s">
        <v>278</v>
      </c>
      <c r="D38" s="180">
        <v>4600</v>
      </c>
      <c r="E38" s="46"/>
      <c r="F38"/>
      <c r="G38"/>
      <c r="H38"/>
      <c r="I38"/>
      <c r="J38"/>
      <c r="K38"/>
      <c r="L38"/>
      <c r="M38"/>
      <c r="N38"/>
      <c r="O38"/>
      <c r="P38"/>
      <c r="Q38"/>
      <c r="R38"/>
      <c r="S38"/>
      <c r="T38"/>
      <c r="U38"/>
      <c r="V38"/>
      <c r="W38"/>
      <c r="X38"/>
      <c r="Y38"/>
    </row>
    <row r="39" spans="1:25" x14ac:dyDescent="0.25">
      <c r="A39" s="16" t="s">
        <v>269</v>
      </c>
      <c r="B39" s="16" t="s">
        <v>275</v>
      </c>
      <c r="C39" s="65" t="s">
        <v>278</v>
      </c>
      <c r="D39" s="181">
        <v>3300</v>
      </c>
      <c r="E39" s="46"/>
      <c r="F39"/>
      <c r="G39"/>
      <c r="H39"/>
      <c r="I39"/>
      <c r="J39"/>
      <c r="K39"/>
      <c r="L39"/>
      <c r="M39"/>
      <c r="N39"/>
      <c r="O39"/>
      <c r="P39"/>
      <c r="Q39"/>
      <c r="R39"/>
      <c r="S39"/>
      <c r="T39"/>
      <c r="U39"/>
      <c r="V39"/>
      <c r="W39"/>
      <c r="X39"/>
      <c r="Y39"/>
    </row>
    <row r="40" spans="1:25" x14ac:dyDescent="0.25">
      <c r="A40" s="15" t="s">
        <v>271</v>
      </c>
      <c r="B40" s="15" t="s">
        <v>274</v>
      </c>
      <c r="C40" s="64" t="s">
        <v>278</v>
      </c>
      <c r="D40" s="180">
        <v>3200</v>
      </c>
      <c r="E40" s="46"/>
      <c r="F40"/>
      <c r="G40"/>
      <c r="H40"/>
      <c r="I40"/>
      <c r="J40"/>
      <c r="K40"/>
      <c r="L40"/>
      <c r="M40"/>
      <c r="N40"/>
      <c r="O40"/>
      <c r="P40"/>
      <c r="Q40"/>
      <c r="R40"/>
      <c r="S40"/>
      <c r="T40"/>
      <c r="U40"/>
      <c r="V40"/>
      <c r="W40"/>
      <c r="X40"/>
      <c r="Y40"/>
    </row>
    <row r="41" spans="1:25" x14ac:dyDescent="0.25">
      <c r="A41" s="16" t="s">
        <v>269</v>
      </c>
      <c r="B41" s="16" t="s">
        <v>276</v>
      </c>
      <c r="C41" s="65" t="s">
        <v>278</v>
      </c>
      <c r="D41" s="181">
        <v>5200</v>
      </c>
      <c r="E41" s="46"/>
      <c r="F41"/>
      <c r="G41"/>
      <c r="H41"/>
      <c r="I41"/>
      <c r="J41"/>
      <c r="K41"/>
      <c r="L41"/>
      <c r="M41"/>
      <c r="N41"/>
      <c r="O41"/>
      <c r="P41"/>
      <c r="Q41"/>
      <c r="R41"/>
      <c r="S41"/>
      <c r="T41"/>
      <c r="U41"/>
      <c r="V41"/>
      <c r="W41"/>
      <c r="X41"/>
      <c r="Y41"/>
    </row>
    <row r="42" spans="1:25" x14ac:dyDescent="0.25">
      <c r="A42" s="15" t="s">
        <v>270</v>
      </c>
      <c r="B42" s="15" t="s">
        <v>276</v>
      </c>
      <c r="C42" s="64" t="s">
        <v>279</v>
      </c>
      <c r="D42" s="180">
        <v>3600</v>
      </c>
      <c r="E42" s="46"/>
      <c r="F42"/>
      <c r="G42"/>
      <c r="H42"/>
      <c r="I42"/>
      <c r="J42"/>
      <c r="K42"/>
      <c r="L42"/>
      <c r="M42"/>
      <c r="N42"/>
      <c r="O42"/>
      <c r="P42"/>
      <c r="Q42"/>
      <c r="R42"/>
      <c r="S42"/>
      <c r="T42"/>
      <c r="U42"/>
      <c r="V42"/>
      <c r="W42"/>
      <c r="X42"/>
      <c r="Y42"/>
    </row>
    <row r="43" spans="1:25" x14ac:dyDescent="0.25">
      <c r="A43" s="16" t="s">
        <v>267</v>
      </c>
      <c r="B43" s="16" t="s">
        <v>275</v>
      </c>
      <c r="C43" s="65" t="s">
        <v>277</v>
      </c>
      <c r="D43" s="181">
        <v>4100</v>
      </c>
      <c r="E43" s="46"/>
      <c r="F43"/>
      <c r="G43"/>
      <c r="H43"/>
      <c r="I43"/>
      <c r="J43"/>
      <c r="K43"/>
      <c r="L43"/>
      <c r="M43"/>
      <c r="N43"/>
      <c r="O43"/>
      <c r="P43"/>
      <c r="Q43"/>
      <c r="R43"/>
      <c r="S43"/>
      <c r="T43"/>
      <c r="U43"/>
      <c r="V43"/>
      <c r="W43"/>
      <c r="X43"/>
      <c r="Y43"/>
    </row>
    <row r="44" spans="1:25" x14ac:dyDescent="0.25">
      <c r="A44" s="15" t="s">
        <v>268</v>
      </c>
      <c r="B44" s="15" t="s">
        <v>275</v>
      </c>
      <c r="C44" s="64" t="s">
        <v>278</v>
      </c>
      <c r="D44" s="180">
        <v>8500</v>
      </c>
      <c r="E44" s="46"/>
      <c r="F44"/>
      <c r="G44"/>
      <c r="H44"/>
      <c r="I44"/>
      <c r="J44"/>
      <c r="K44"/>
      <c r="L44"/>
      <c r="M44"/>
      <c r="N44"/>
      <c r="O44"/>
      <c r="P44"/>
      <c r="Q44"/>
      <c r="R44"/>
      <c r="S44"/>
      <c r="T44"/>
      <c r="U44"/>
      <c r="V44"/>
      <c r="W44"/>
      <c r="X44"/>
      <c r="Y44"/>
    </row>
    <row r="45" spans="1:25" x14ac:dyDescent="0.25">
      <c r="A45" s="16" t="s">
        <v>270</v>
      </c>
      <c r="B45" s="16" t="s">
        <v>282</v>
      </c>
      <c r="C45" s="65" t="s">
        <v>280</v>
      </c>
      <c r="D45" s="181">
        <v>4500</v>
      </c>
      <c r="E45" s="46"/>
      <c r="F45"/>
      <c r="G45"/>
      <c r="H45"/>
      <c r="I45"/>
      <c r="J45"/>
      <c r="K45"/>
      <c r="L45"/>
    </row>
    <row r="46" spans="1:25" x14ac:dyDescent="0.25">
      <c r="A46" s="15" t="s">
        <v>270</v>
      </c>
      <c r="B46" s="15" t="s">
        <v>274</v>
      </c>
      <c r="C46" s="64" t="s">
        <v>278</v>
      </c>
      <c r="D46" s="180">
        <v>4700</v>
      </c>
      <c r="E46" s="46"/>
      <c r="F46"/>
      <c r="G46"/>
      <c r="H46"/>
      <c r="I46"/>
      <c r="J46"/>
      <c r="K46"/>
      <c r="L46"/>
    </row>
    <row r="47" spans="1:25" x14ac:dyDescent="0.25">
      <c r="A47" s="16" t="s">
        <v>266</v>
      </c>
      <c r="B47" s="16" t="s">
        <v>281</v>
      </c>
      <c r="C47" s="65" t="s">
        <v>277</v>
      </c>
      <c r="D47" s="181">
        <v>7900</v>
      </c>
      <c r="E47" s="46"/>
      <c r="F47"/>
      <c r="G47"/>
      <c r="H47"/>
      <c r="I47"/>
      <c r="J47"/>
      <c r="K47"/>
      <c r="L47"/>
    </row>
    <row r="48" spans="1:25" x14ac:dyDescent="0.25">
      <c r="A48" s="15" t="s">
        <v>267</v>
      </c>
      <c r="B48" s="15" t="s">
        <v>281</v>
      </c>
      <c r="C48" s="64" t="s">
        <v>279</v>
      </c>
      <c r="D48" s="180">
        <v>4800</v>
      </c>
      <c r="E48" s="46"/>
      <c r="F48"/>
      <c r="G48"/>
      <c r="H48"/>
      <c r="I48"/>
      <c r="J48"/>
      <c r="K48"/>
      <c r="L48"/>
    </row>
    <row r="49" spans="1:12" x14ac:dyDescent="0.25">
      <c r="A49" s="16" t="s">
        <v>271</v>
      </c>
      <c r="B49" s="16" t="s">
        <v>275</v>
      </c>
      <c r="C49" s="65" t="s">
        <v>279</v>
      </c>
      <c r="D49" s="181">
        <v>3900</v>
      </c>
      <c r="E49" s="46"/>
      <c r="F49"/>
      <c r="G49"/>
      <c r="H49"/>
      <c r="I49"/>
      <c r="J49"/>
      <c r="K49"/>
      <c r="L49"/>
    </row>
    <row r="50" spans="1:12" x14ac:dyDescent="0.25">
      <c r="A50" s="182" t="s">
        <v>269</v>
      </c>
      <c r="B50" s="182" t="s">
        <v>274</v>
      </c>
      <c r="C50" s="182" t="s">
        <v>277</v>
      </c>
      <c r="D50" s="183">
        <v>3100</v>
      </c>
      <c r="F50"/>
      <c r="G50"/>
      <c r="H50"/>
      <c r="I50"/>
      <c r="J50"/>
      <c r="K50"/>
      <c r="L50"/>
    </row>
    <row r="51" spans="1:12" x14ac:dyDescent="0.25">
      <c r="F51"/>
      <c r="G51"/>
      <c r="H51"/>
      <c r="I51"/>
      <c r="J51"/>
      <c r="K51"/>
      <c r="L51"/>
    </row>
    <row r="52" spans="1:12" x14ac:dyDescent="0.25">
      <c r="F52"/>
      <c r="G52"/>
      <c r="H52"/>
      <c r="I52"/>
      <c r="J52"/>
      <c r="K52"/>
      <c r="L52"/>
    </row>
    <row r="53" spans="1:12" x14ac:dyDescent="0.25">
      <c r="F53"/>
      <c r="G53"/>
      <c r="H53"/>
      <c r="I53"/>
      <c r="J53"/>
      <c r="K53"/>
      <c r="L53"/>
    </row>
    <row r="54" spans="1:12" x14ac:dyDescent="0.25">
      <c r="F54"/>
      <c r="G54"/>
      <c r="H54"/>
      <c r="I54"/>
      <c r="J54"/>
      <c r="K54"/>
      <c r="L54"/>
    </row>
    <row r="55" spans="1:12" x14ac:dyDescent="0.25">
      <c r="F55"/>
      <c r="G55"/>
      <c r="H55"/>
      <c r="I55"/>
      <c r="J55"/>
      <c r="K55"/>
      <c r="L55"/>
    </row>
    <row r="56" spans="1:12" x14ac:dyDescent="0.25">
      <c r="F56"/>
      <c r="G56"/>
      <c r="H56"/>
      <c r="I56"/>
      <c r="J56"/>
      <c r="K56"/>
      <c r="L56"/>
    </row>
    <row r="57" spans="1:12" x14ac:dyDescent="0.25">
      <c r="A57" s="60" t="s">
        <v>286</v>
      </c>
      <c r="F57"/>
      <c r="G57"/>
      <c r="H57"/>
      <c r="I57"/>
      <c r="J57"/>
      <c r="K57"/>
      <c r="L57"/>
    </row>
    <row r="58" spans="1:12" x14ac:dyDescent="0.25">
      <c r="A58" s="63" t="s">
        <v>292</v>
      </c>
      <c r="F58"/>
      <c r="G58"/>
      <c r="H58"/>
      <c r="I58"/>
      <c r="J58"/>
      <c r="K58"/>
      <c r="L58"/>
    </row>
    <row r="59" spans="1:12" x14ac:dyDescent="0.25">
      <c r="A59" s="63" t="s">
        <v>293</v>
      </c>
      <c r="F59"/>
      <c r="G59"/>
      <c r="H59"/>
      <c r="I59"/>
      <c r="J59"/>
      <c r="K59"/>
      <c r="L59"/>
    </row>
    <row r="60" spans="1:12" x14ac:dyDescent="0.25">
      <c r="F60"/>
      <c r="G60"/>
      <c r="H60"/>
      <c r="I60"/>
      <c r="J60"/>
      <c r="K60"/>
      <c r="L60"/>
    </row>
    <row r="61" spans="1:12" x14ac:dyDescent="0.25">
      <c r="A61" s="63" t="s">
        <v>305</v>
      </c>
      <c r="F61"/>
      <c r="G61"/>
      <c r="H61"/>
      <c r="I61"/>
      <c r="J61"/>
      <c r="K61"/>
      <c r="L61"/>
    </row>
    <row r="62" spans="1:12" x14ac:dyDescent="0.25">
      <c r="F62"/>
      <c r="G62"/>
      <c r="H62"/>
      <c r="I62"/>
      <c r="J62"/>
      <c r="K62"/>
      <c r="L62"/>
    </row>
    <row r="63" spans="1:12" x14ac:dyDescent="0.25">
      <c r="F63"/>
      <c r="G63"/>
      <c r="H63"/>
      <c r="I63"/>
      <c r="J63"/>
      <c r="K63"/>
      <c r="L63"/>
    </row>
    <row r="64" spans="1:12" x14ac:dyDescent="0.25">
      <c r="F64"/>
      <c r="G64"/>
      <c r="H64"/>
      <c r="I64"/>
      <c r="J64"/>
      <c r="K64"/>
      <c r="L64"/>
    </row>
    <row r="65" spans="6:12" x14ac:dyDescent="0.25">
      <c r="F65"/>
      <c r="G65"/>
      <c r="H65"/>
      <c r="I65"/>
      <c r="J65"/>
      <c r="K65"/>
      <c r="L65"/>
    </row>
    <row r="66" spans="6:12" x14ac:dyDescent="0.25">
      <c r="F66"/>
      <c r="G66"/>
      <c r="H66"/>
      <c r="I66"/>
      <c r="J66"/>
      <c r="K66"/>
      <c r="L66"/>
    </row>
    <row r="67" spans="6:12" x14ac:dyDescent="0.25">
      <c r="F67"/>
      <c r="G67"/>
      <c r="H67"/>
      <c r="I67"/>
      <c r="J67"/>
      <c r="K67"/>
      <c r="L67"/>
    </row>
    <row r="68" spans="6:12" x14ac:dyDescent="0.25">
      <c r="F68"/>
      <c r="G68"/>
      <c r="H68"/>
      <c r="I68"/>
      <c r="J68"/>
      <c r="K68"/>
      <c r="L68"/>
    </row>
    <row r="69" spans="6:12" x14ac:dyDescent="0.25">
      <c r="F69"/>
      <c r="G69"/>
      <c r="H69"/>
      <c r="I69"/>
      <c r="J69"/>
      <c r="K69"/>
      <c r="L69"/>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55EE93-414B-49B5-94FA-5D9E387554E1}">
  <sheetPr>
    <tabColor theme="0"/>
  </sheetPr>
  <dimension ref="A1:Y69"/>
  <sheetViews>
    <sheetView zoomScale="115" zoomScaleNormal="115" workbookViewId="0">
      <selection activeCell="F22" sqref="F22"/>
    </sheetView>
  </sheetViews>
  <sheetFormatPr defaultRowHeight="15.75" x14ac:dyDescent="0.25"/>
  <cols>
    <col min="1" max="1" width="16.85546875" style="62" customWidth="1"/>
    <col min="2" max="2" width="17.140625" style="62" customWidth="1"/>
    <col min="3" max="3" width="13.42578125" style="62" customWidth="1"/>
    <col min="4" max="4" width="13.85546875" style="62" customWidth="1"/>
    <col min="5" max="5" width="13.5703125" style="62" customWidth="1"/>
    <col min="6" max="12" width="11.140625" style="62" bestFit="1" customWidth="1"/>
    <col min="13" max="13" width="10.5703125" style="62" bestFit="1" customWidth="1"/>
    <col min="14" max="24" width="12.42578125" style="62" bestFit="1" customWidth="1"/>
    <col min="25" max="25" width="10.5703125" style="62" bestFit="1" customWidth="1"/>
    <col min="26" max="16384" width="9.140625" style="62"/>
  </cols>
  <sheetData>
    <row r="1" spans="1:11" x14ac:dyDescent="0.25">
      <c r="A1" s="62" t="s">
        <v>134</v>
      </c>
    </row>
    <row r="2" spans="1:11" x14ac:dyDescent="0.25">
      <c r="A2" s="62" t="s">
        <v>141</v>
      </c>
    </row>
    <row r="4" spans="1:11" x14ac:dyDescent="0.25">
      <c r="A4" s="60" t="s">
        <v>0</v>
      </c>
    </row>
    <row r="5" spans="1:11" x14ac:dyDescent="0.25">
      <c r="A5" s="63" t="s">
        <v>294</v>
      </c>
    </row>
    <row r="6" spans="1:11" x14ac:dyDescent="0.25">
      <c r="A6" s="63" t="s">
        <v>283</v>
      </c>
    </row>
    <row r="7" spans="1:11" x14ac:dyDescent="0.25">
      <c r="A7" s="63" t="s">
        <v>285</v>
      </c>
    </row>
    <row r="9" spans="1:11" ht="30" customHeight="1" x14ac:dyDescent="0.25">
      <c r="A9" s="158" t="s">
        <v>114</v>
      </c>
      <c r="B9" s="159" t="s">
        <v>273</v>
      </c>
      <c r="C9" s="159" t="s">
        <v>272</v>
      </c>
      <c r="D9" s="159" t="s">
        <v>78</v>
      </c>
      <c r="E9" s="52"/>
      <c r="F9" s="59" t="s">
        <v>284</v>
      </c>
      <c r="G9" s="59" t="s">
        <v>272</v>
      </c>
      <c r="H9" s="59"/>
      <c r="I9" s="59"/>
      <c r="J9" s="59"/>
      <c r="K9" s="59"/>
    </row>
    <row r="10" spans="1:11" x14ac:dyDescent="0.25">
      <c r="A10" s="156" t="s">
        <v>268</v>
      </c>
      <c r="B10" s="13" t="s">
        <v>281</v>
      </c>
      <c r="C10" s="64" t="s">
        <v>277</v>
      </c>
      <c r="D10" s="150">
        <v>7100</v>
      </c>
      <c r="E10" s="155"/>
      <c r="F10" s="59" t="s">
        <v>114</v>
      </c>
      <c r="G10" s="59" t="s">
        <v>279</v>
      </c>
      <c r="H10" s="59" t="s">
        <v>277</v>
      </c>
      <c r="I10" s="59" t="s">
        <v>278</v>
      </c>
      <c r="J10" s="59" t="s">
        <v>280</v>
      </c>
      <c r="K10" s="59" t="s">
        <v>255</v>
      </c>
    </row>
    <row r="11" spans="1:11" x14ac:dyDescent="0.25">
      <c r="A11" s="157" t="s">
        <v>270</v>
      </c>
      <c r="B11" s="14" t="s">
        <v>274</v>
      </c>
      <c r="C11" s="65" t="s">
        <v>279</v>
      </c>
      <c r="D11" s="151">
        <v>5700</v>
      </c>
      <c r="E11" s="155"/>
      <c r="F11" s="59" t="s">
        <v>266</v>
      </c>
      <c r="G11" s="68"/>
      <c r="H11" s="68">
        <v>22400</v>
      </c>
      <c r="I11" s="68">
        <v>4800</v>
      </c>
      <c r="J11" s="68"/>
      <c r="K11" s="68">
        <v>27200</v>
      </c>
    </row>
    <row r="12" spans="1:11" x14ac:dyDescent="0.25">
      <c r="A12" s="156" t="s">
        <v>268</v>
      </c>
      <c r="B12" s="13" t="s">
        <v>276</v>
      </c>
      <c r="C12" s="64" t="s">
        <v>280</v>
      </c>
      <c r="D12" s="150">
        <v>3800</v>
      </c>
      <c r="E12" s="155"/>
      <c r="F12" s="59" t="s">
        <v>270</v>
      </c>
      <c r="G12" s="68">
        <v>9300</v>
      </c>
      <c r="H12" s="68">
        <v>11600</v>
      </c>
      <c r="I12" s="68">
        <v>9500</v>
      </c>
      <c r="J12" s="68">
        <v>12500</v>
      </c>
      <c r="K12" s="68">
        <v>42900</v>
      </c>
    </row>
    <row r="13" spans="1:11" x14ac:dyDescent="0.25">
      <c r="A13" s="157" t="s">
        <v>269</v>
      </c>
      <c r="B13" s="14" t="s">
        <v>282</v>
      </c>
      <c r="C13" s="65" t="s">
        <v>277</v>
      </c>
      <c r="D13" s="151">
        <v>3200</v>
      </c>
      <c r="E13" s="155"/>
      <c r="F13" s="59" t="s">
        <v>271</v>
      </c>
      <c r="G13" s="68">
        <v>7300</v>
      </c>
      <c r="H13" s="68">
        <v>10300</v>
      </c>
      <c r="I13" s="68">
        <v>7200</v>
      </c>
      <c r="J13" s="68"/>
      <c r="K13" s="68">
        <v>24800</v>
      </c>
    </row>
    <row r="14" spans="1:11" x14ac:dyDescent="0.25">
      <c r="A14" s="156" t="s">
        <v>266</v>
      </c>
      <c r="B14" s="13" t="s">
        <v>276</v>
      </c>
      <c r="C14" s="64" t="s">
        <v>277</v>
      </c>
      <c r="D14" s="150">
        <v>7900</v>
      </c>
      <c r="E14" s="155"/>
      <c r="F14" s="59" t="s">
        <v>267</v>
      </c>
      <c r="G14" s="68">
        <v>20300</v>
      </c>
      <c r="H14" s="68">
        <v>4100</v>
      </c>
      <c r="I14" s="68">
        <v>4600</v>
      </c>
      <c r="J14" s="68">
        <v>10900</v>
      </c>
      <c r="K14" s="68">
        <v>39900</v>
      </c>
    </row>
    <row r="15" spans="1:11" x14ac:dyDescent="0.25">
      <c r="A15" s="157" t="s">
        <v>267</v>
      </c>
      <c r="B15" s="14" t="s">
        <v>281</v>
      </c>
      <c r="C15" s="65" t="s">
        <v>279</v>
      </c>
      <c r="D15" s="152">
        <v>5600</v>
      </c>
      <c r="E15" s="54"/>
      <c r="F15" s="59" t="s">
        <v>269</v>
      </c>
      <c r="G15" s="68">
        <v>8700</v>
      </c>
      <c r="H15" s="68">
        <v>10700</v>
      </c>
      <c r="I15" s="68">
        <v>11800</v>
      </c>
      <c r="J15" s="68">
        <v>8200</v>
      </c>
      <c r="K15" s="68">
        <v>39400</v>
      </c>
    </row>
    <row r="16" spans="1:11" x14ac:dyDescent="0.25">
      <c r="A16" s="156" t="s">
        <v>270</v>
      </c>
      <c r="B16" s="13" t="s">
        <v>276</v>
      </c>
      <c r="C16" s="64" t="s">
        <v>277</v>
      </c>
      <c r="D16" s="153">
        <v>8300</v>
      </c>
      <c r="E16" s="46"/>
      <c r="F16" s="59" t="s">
        <v>268</v>
      </c>
      <c r="G16" s="68"/>
      <c r="H16" s="68">
        <v>20900</v>
      </c>
      <c r="I16" s="68">
        <v>14300</v>
      </c>
      <c r="J16" s="68">
        <v>3800</v>
      </c>
      <c r="K16" s="68">
        <v>39000</v>
      </c>
    </row>
    <row r="17" spans="1:13" ht="15.75" customHeight="1" x14ac:dyDescent="0.25">
      <c r="A17" s="157" t="s">
        <v>268</v>
      </c>
      <c r="B17" s="14" t="s">
        <v>281</v>
      </c>
      <c r="C17" s="65" t="s">
        <v>277</v>
      </c>
      <c r="D17" s="154">
        <v>6600</v>
      </c>
      <c r="E17" s="46"/>
      <c r="F17" s="59" t="s">
        <v>255</v>
      </c>
      <c r="G17" s="68">
        <v>45600</v>
      </c>
      <c r="H17" s="68">
        <v>80000</v>
      </c>
      <c r="I17" s="68">
        <v>52200</v>
      </c>
      <c r="J17" s="68">
        <v>35400</v>
      </c>
      <c r="K17" s="68">
        <v>213200</v>
      </c>
    </row>
    <row r="18" spans="1:13" x14ac:dyDescent="0.25">
      <c r="A18" s="156" t="s">
        <v>269</v>
      </c>
      <c r="B18" s="13" t="s">
        <v>274</v>
      </c>
      <c r="C18" s="64" t="s">
        <v>279</v>
      </c>
      <c r="D18" s="153">
        <v>3800</v>
      </c>
      <c r="E18" s="46"/>
      <c r="F18" s="59"/>
      <c r="G18" s="59"/>
      <c r="H18" s="59"/>
      <c r="I18" s="59"/>
      <c r="J18" s="59"/>
      <c r="K18" s="59"/>
      <c r="L18" s="59"/>
    </row>
    <row r="19" spans="1:13" x14ac:dyDescent="0.25">
      <c r="A19" s="157" t="s">
        <v>267</v>
      </c>
      <c r="B19" s="14" t="s">
        <v>282</v>
      </c>
      <c r="C19" s="65" t="s">
        <v>279</v>
      </c>
      <c r="D19" s="154">
        <v>4000</v>
      </c>
      <c r="E19" s="46"/>
    </row>
    <row r="20" spans="1:13" x14ac:dyDescent="0.25">
      <c r="A20" s="156" t="s">
        <v>269</v>
      </c>
      <c r="B20" s="13" t="s">
        <v>282</v>
      </c>
      <c r="C20" s="64" t="s">
        <v>279</v>
      </c>
      <c r="D20" s="153">
        <v>4900</v>
      </c>
      <c r="E20" s="46"/>
      <c r="F20" s="60" t="s">
        <v>286</v>
      </c>
      <c r="G20" s="59"/>
      <c r="H20" s="59"/>
      <c r="I20" s="59"/>
      <c r="J20" s="59"/>
      <c r="K20" s="59"/>
      <c r="L20" s="59"/>
    </row>
    <row r="21" spans="1:13" x14ac:dyDescent="0.25">
      <c r="A21" s="157" t="s">
        <v>271</v>
      </c>
      <c r="B21" s="14" t="s">
        <v>276</v>
      </c>
      <c r="C21" s="65" t="s">
        <v>277</v>
      </c>
      <c r="D21" s="154">
        <v>3400</v>
      </c>
      <c r="E21" s="46"/>
      <c r="F21" s="63" t="s">
        <v>287</v>
      </c>
      <c r="G21" s="59"/>
      <c r="H21" s="59"/>
      <c r="I21" s="59"/>
      <c r="J21" s="59"/>
      <c r="K21" s="59"/>
      <c r="L21" s="59"/>
    </row>
    <row r="22" spans="1:13" x14ac:dyDescent="0.25">
      <c r="A22" s="156" t="s">
        <v>271</v>
      </c>
      <c r="B22" s="13" t="s">
        <v>276</v>
      </c>
      <c r="C22" s="64" t="s">
        <v>278</v>
      </c>
      <c r="D22" s="153">
        <v>4000</v>
      </c>
      <c r="E22" s="46"/>
      <c r="F22" s="63" t="s">
        <v>288</v>
      </c>
      <c r="G22" s="59"/>
      <c r="H22" s="59"/>
      <c r="I22" s="59"/>
      <c r="J22" s="59"/>
      <c r="K22" s="59"/>
      <c r="L22" s="59"/>
    </row>
    <row r="23" spans="1:13" x14ac:dyDescent="0.25">
      <c r="A23" s="157" t="s">
        <v>266</v>
      </c>
      <c r="B23" s="14" t="s">
        <v>274</v>
      </c>
      <c r="C23" s="65" t="s">
        <v>277</v>
      </c>
      <c r="D23" s="154">
        <v>6600</v>
      </c>
      <c r="E23" s="46"/>
      <c r="F23" s="59"/>
      <c r="G23" s="59"/>
      <c r="H23" s="59"/>
      <c r="I23" s="59"/>
      <c r="J23" s="59"/>
      <c r="K23" s="59"/>
      <c r="L23" s="59"/>
    </row>
    <row r="24" spans="1:13" x14ac:dyDescent="0.25">
      <c r="A24" s="156" t="s">
        <v>271</v>
      </c>
      <c r="B24" s="13" t="s">
        <v>274</v>
      </c>
      <c r="C24" s="64" t="s">
        <v>277</v>
      </c>
      <c r="D24" s="153">
        <v>6900</v>
      </c>
      <c r="E24" s="46"/>
      <c r="F24" s="59" t="s">
        <v>284</v>
      </c>
      <c r="G24" s="59" t="s">
        <v>114</v>
      </c>
      <c r="H24" s="59"/>
      <c r="I24" s="59"/>
      <c r="J24" s="59"/>
      <c r="K24" s="59"/>
      <c r="L24" s="59"/>
      <c r="M24" s="59"/>
    </row>
    <row r="25" spans="1:13" x14ac:dyDescent="0.25">
      <c r="A25" s="157" t="s">
        <v>269</v>
      </c>
      <c r="B25" s="14" t="s">
        <v>275</v>
      </c>
      <c r="C25" s="65" t="s">
        <v>277</v>
      </c>
      <c r="D25" s="154">
        <v>4400</v>
      </c>
      <c r="E25" s="46"/>
      <c r="F25" s="59" t="s">
        <v>272</v>
      </c>
      <c r="G25" s="59" t="s">
        <v>266</v>
      </c>
      <c r="H25" s="59" t="s">
        <v>270</v>
      </c>
      <c r="I25" s="59" t="s">
        <v>271</v>
      </c>
      <c r="J25" s="59" t="s">
        <v>267</v>
      </c>
      <c r="K25" s="59" t="s">
        <v>269</v>
      </c>
      <c r="L25" s="59" t="s">
        <v>268</v>
      </c>
      <c r="M25" s="59" t="s">
        <v>255</v>
      </c>
    </row>
    <row r="26" spans="1:13" x14ac:dyDescent="0.25">
      <c r="A26" s="156" t="s">
        <v>269</v>
      </c>
      <c r="B26" s="15" t="s">
        <v>274</v>
      </c>
      <c r="C26" s="64" t="s">
        <v>278</v>
      </c>
      <c r="D26" s="153">
        <v>3300</v>
      </c>
      <c r="E26" s="46"/>
      <c r="F26" s="59" t="s">
        <v>279</v>
      </c>
      <c r="G26" s="68"/>
      <c r="H26" s="68">
        <v>9300</v>
      </c>
      <c r="I26" s="68">
        <v>7300</v>
      </c>
      <c r="J26" s="68">
        <v>20300</v>
      </c>
      <c r="K26" s="68">
        <v>8700</v>
      </c>
      <c r="L26" s="68"/>
      <c r="M26" s="68">
        <v>45600</v>
      </c>
    </row>
    <row r="27" spans="1:13" x14ac:dyDescent="0.25">
      <c r="A27" s="157" t="s">
        <v>267</v>
      </c>
      <c r="B27" s="16" t="s">
        <v>275</v>
      </c>
      <c r="C27" s="65" t="s">
        <v>279</v>
      </c>
      <c r="D27" s="154">
        <v>5900</v>
      </c>
      <c r="E27" s="46"/>
      <c r="F27" s="59" t="s">
        <v>277</v>
      </c>
      <c r="G27" s="68">
        <v>22400</v>
      </c>
      <c r="H27" s="68">
        <v>11600</v>
      </c>
      <c r="I27" s="68">
        <v>10300</v>
      </c>
      <c r="J27" s="68">
        <v>4100</v>
      </c>
      <c r="K27" s="68">
        <v>10700</v>
      </c>
      <c r="L27" s="68">
        <v>20900</v>
      </c>
      <c r="M27" s="68">
        <v>80000</v>
      </c>
    </row>
    <row r="28" spans="1:13" x14ac:dyDescent="0.25">
      <c r="A28" s="156" t="s">
        <v>268</v>
      </c>
      <c r="B28" s="15" t="s">
        <v>276</v>
      </c>
      <c r="C28" s="64" t="s">
        <v>278</v>
      </c>
      <c r="D28" s="153">
        <v>5800</v>
      </c>
      <c r="E28" s="46"/>
      <c r="F28" s="59" t="s">
        <v>278</v>
      </c>
      <c r="G28" s="68">
        <v>4800</v>
      </c>
      <c r="H28" s="68">
        <v>9500</v>
      </c>
      <c r="I28" s="68">
        <v>7200</v>
      </c>
      <c r="J28" s="68">
        <v>4600</v>
      </c>
      <c r="K28" s="68">
        <v>11800</v>
      </c>
      <c r="L28" s="68">
        <v>14300</v>
      </c>
      <c r="M28" s="68">
        <v>52200</v>
      </c>
    </row>
    <row r="29" spans="1:13" x14ac:dyDescent="0.25">
      <c r="A29" s="157" t="s">
        <v>266</v>
      </c>
      <c r="B29" s="16" t="s">
        <v>282</v>
      </c>
      <c r="C29" s="65" t="s">
        <v>278</v>
      </c>
      <c r="D29" s="154">
        <v>4800</v>
      </c>
      <c r="E29" s="46"/>
      <c r="F29" s="59" t="s">
        <v>280</v>
      </c>
      <c r="G29" s="68"/>
      <c r="H29" s="68">
        <v>12500</v>
      </c>
      <c r="I29" s="68"/>
      <c r="J29" s="68">
        <v>10900</v>
      </c>
      <c r="K29" s="68">
        <v>8200</v>
      </c>
      <c r="L29" s="68">
        <v>3800</v>
      </c>
      <c r="M29" s="68">
        <v>35400</v>
      </c>
    </row>
    <row r="30" spans="1:13" x14ac:dyDescent="0.25">
      <c r="A30" s="156" t="s">
        <v>271</v>
      </c>
      <c r="B30" s="15" t="s">
        <v>276</v>
      </c>
      <c r="C30" s="64" t="s">
        <v>279</v>
      </c>
      <c r="D30" s="153">
        <v>3400</v>
      </c>
      <c r="E30" s="46"/>
      <c r="F30" s="59" t="s">
        <v>255</v>
      </c>
      <c r="G30" s="68">
        <v>27200</v>
      </c>
      <c r="H30" s="68">
        <v>42900</v>
      </c>
      <c r="I30" s="68">
        <v>24800</v>
      </c>
      <c r="J30" s="68">
        <v>39900</v>
      </c>
      <c r="K30" s="68">
        <v>39400</v>
      </c>
      <c r="L30" s="68">
        <v>39000</v>
      </c>
      <c r="M30" s="68">
        <v>213200</v>
      </c>
    </row>
    <row r="31" spans="1:13" x14ac:dyDescent="0.25">
      <c r="A31" s="157" t="s">
        <v>270</v>
      </c>
      <c r="B31" s="16" t="s">
        <v>281</v>
      </c>
      <c r="C31" s="65" t="s">
        <v>277</v>
      </c>
      <c r="D31" s="154">
        <v>3300</v>
      </c>
      <c r="E31" s="46"/>
    </row>
    <row r="32" spans="1:13" x14ac:dyDescent="0.25">
      <c r="A32" s="156" t="s">
        <v>267</v>
      </c>
      <c r="B32" s="15" t="s">
        <v>275</v>
      </c>
      <c r="C32" s="64" t="s">
        <v>280</v>
      </c>
      <c r="D32" s="153">
        <v>6100</v>
      </c>
      <c r="E32" s="46"/>
    </row>
    <row r="33" spans="1:25" x14ac:dyDescent="0.25">
      <c r="A33" s="157" t="s">
        <v>267</v>
      </c>
      <c r="B33" s="16" t="s">
        <v>276</v>
      </c>
      <c r="C33" s="65" t="s">
        <v>280</v>
      </c>
      <c r="D33" s="154">
        <v>4800</v>
      </c>
      <c r="E33" s="46"/>
      <c r="F33" s="60" t="s">
        <v>286</v>
      </c>
    </row>
    <row r="34" spans="1:25" x14ac:dyDescent="0.25">
      <c r="A34" s="156" t="s">
        <v>270</v>
      </c>
      <c r="B34" s="15" t="s">
        <v>282</v>
      </c>
      <c r="C34" s="64" t="s">
        <v>278</v>
      </c>
      <c r="D34" s="153">
        <v>4800</v>
      </c>
      <c r="E34" s="46"/>
      <c r="F34" s="63" t="s">
        <v>291</v>
      </c>
      <c r="G34" s="59"/>
      <c r="H34" s="59"/>
      <c r="I34" s="59"/>
      <c r="J34" s="59"/>
      <c r="K34" s="59"/>
      <c r="L34" s="59"/>
    </row>
    <row r="35" spans="1:25" x14ac:dyDescent="0.25">
      <c r="A35" s="157" t="s">
        <v>270</v>
      </c>
      <c r="B35" s="16" t="s">
        <v>276</v>
      </c>
      <c r="C35" s="65" t="s">
        <v>280</v>
      </c>
      <c r="D35" s="154">
        <v>8000</v>
      </c>
      <c r="E35" s="46"/>
      <c r="F35" s="63" t="s">
        <v>289</v>
      </c>
      <c r="G35" s="59"/>
      <c r="H35" s="59"/>
      <c r="I35" s="59"/>
      <c r="J35" s="59"/>
      <c r="K35" s="59"/>
      <c r="L35" s="59"/>
      <c r="O35" s="59"/>
      <c r="P35" s="59"/>
      <c r="Q35" s="59"/>
      <c r="R35" s="59"/>
      <c r="S35" s="59"/>
      <c r="T35" s="59"/>
      <c r="U35" s="59"/>
      <c r="V35" s="59"/>
      <c r="W35" s="59"/>
      <c r="X35" s="59"/>
      <c r="Y35" s="59"/>
    </row>
    <row r="36" spans="1:25" x14ac:dyDescent="0.25">
      <c r="A36" s="156" t="s">
        <v>268</v>
      </c>
      <c r="B36" s="15" t="s">
        <v>274</v>
      </c>
      <c r="C36" s="64" t="s">
        <v>277</v>
      </c>
      <c r="D36" s="153">
        <v>7200</v>
      </c>
      <c r="E36" s="46"/>
      <c r="F36" s="160" t="s">
        <v>290</v>
      </c>
      <c r="G36" s="59"/>
      <c r="H36" s="59"/>
      <c r="I36" s="59"/>
      <c r="J36" s="59"/>
      <c r="K36" s="59"/>
      <c r="L36" s="59"/>
      <c r="M36" s="59"/>
      <c r="N36" s="59"/>
      <c r="O36" s="59"/>
      <c r="P36" s="59"/>
      <c r="Q36" s="59"/>
      <c r="R36" s="59"/>
      <c r="S36" s="59"/>
      <c r="T36" s="59"/>
      <c r="U36" s="59"/>
      <c r="V36" s="59"/>
      <c r="W36" s="59"/>
      <c r="X36" s="59"/>
      <c r="Y36" s="59"/>
    </row>
    <row r="37" spans="1:25" x14ac:dyDescent="0.25">
      <c r="A37" s="157" t="s">
        <v>269</v>
      </c>
      <c r="B37" s="16" t="s">
        <v>276</v>
      </c>
      <c r="C37" s="65" t="s">
        <v>280</v>
      </c>
      <c r="D37" s="154">
        <v>8200</v>
      </c>
      <c r="E37" s="46"/>
      <c r="L37" s="59"/>
      <c r="M37" s="59"/>
      <c r="N37" s="59"/>
      <c r="O37" s="59"/>
      <c r="P37" s="59"/>
      <c r="Q37" s="59"/>
      <c r="R37" s="59"/>
      <c r="S37" s="59"/>
      <c r="T37" s="59"/>
      <c r="U37" s="59"/>
      <c r="V37" s="59"/>
      <c r="W37" s="59"/>
      <c r="X37" s="59"/>
      <c r="Y37" s="59"/>
    </row>
    <row r="38" spans="1:25" x14ac:dyDescent="0.25">
      <c r="A38" s="156" t="s">
        <v>267</v>
      </c>
      <c r="B38" s="15" t="s">
        <v>281</v>
      </c>
      <c r="C38" s="64" t="s">
        <v>278</v>
      </c>
      <c r="D38" s="153">
        <v>4600</v>
      </c>
      <c r="E38" s="46"/>
      <c r="F38" s="59" t="s">
        <v>284</v>
      </c>
      <c r="G38" s="59"/>
      <c r="H38" s="59" t="s">
        <v>272</v>
      </c>
      <c r="I38" s="59"/>
      <c r="J38" s="59"/>
      <c r="K38" s="59"/>
      <c r="L38" s="59"/>
      <c r="M38" s="59"/>
      <c r="N38" s="59"/>
      <c r="O38" s="59"/>
      <c r="P38" s="59"/>
      <c r="Q38" s="59"/>
      <c r="R38" s="59"/>
      <c r="S38" s="59"/>
      <c r="T38" s="59"/>
      <c r="U38" s="59"/>
      <c r="V38" s="59"/>
      <c r="W38" s="59"/>
      <c r="X38" s="59"/>
      <c r="Y38" s="59"/>
    </row>
    <row r="39" spans="1:25" x14ac:dyDescent="0.25">
      <c r="A39" s="157" t="s">
        <v>269</v>
      </c>
      <c r="B39" s="16" t="s">
        <v>275</v>
      </c>
      <c r="C39" s="65" t="s">
        <v>278</v>
      </c>
      <c r="D39" s="154">
        <v>3300</v>
      </c>
      <c r="E39" s="46"/>
      <c r="F39" s="59" t="s">
        <v>114</v>
      </c>
      <c r="G39" s="59" t="s">
        <v>273</v>
      </c>
      <c r="H39" s="59" t="s">
        <v>279</v>
      </c>
      <c r="I39" s="59" t="s">
        <v>277</v>
      </c>
      <c r="J39" s="59" t="s">
        <v>278</v>
      </c>
      <c r="K39" s="59" t="s">
        <v>280</v>
      </c>
      <c r="L39" s="59" t="s">
        <v>255</v>
      </c>
      <c r="M39" s="59"/>
      <c r="N39" s="59"/>
      <c r="O39" s="59"/>
      <c r="P39" s="59"/>
      <c r="Q39" s="59"/>
      <c r="R39" s="59"/>
      <c r="S39" s="59"/>
      <c r="T39" s="59"/>
      <c r="U39" s="59"/>
      <c r="V39" s="59"/>
      <c r="W39" s="59"/>
      <c r="X39" s="59"/>
      <c r="Y39" s="59"/>
    </row>
    <row r="40" spans="1:25" x14ac:dyDescent="0.25">
      <c r="A40" s="156" t="s">
        <v>271</v>
      </c>
      <c r="B40" s="15" t="s">
        <v>274</v>
      </c>
      <c r="C40" s="64" t="s">
        <v>278</v>
      </c>
      <c r="D40" s="153">
        <v>3200</v>
      </c>
      <c r="E40" s="46"/>
      <c r="F40" s="59" t="s">
        <v>266</v>
      </c>
      <c r="G40" s="59" t="s">
        <v>281</v>
      </c>
      <c r="H40" s="68"/>
      <c r="I40" s="68">
        <v>7900</v>
      </c>
      <c r="J40" s="68"/>
      <c r="K40" s="68"/>
      <c r="L40" s="68">
        <v>7900</v>
      </c>
      <c r="M40" s="59"/>
      <c r="N40" s="59"/>
      <c r="O40" s="59"/>
      <c r="P40" s="59"/>
      <c r="Q40" s="59"/>
      <c r="R40" s="59"/>
      <c r="S40" s="59"/>
      <c r="T40" s="59"/>
      <c r="U40" s="59"/>
      <c r="V40" s="59"/>
      <c r="W40" s="59"/>
      <c r="X40" s="59"/>
      <c r="Y40" s="59"/>
    </row>
    <row r="41" spans="1:25" x14ac:dyDescent="0.25">
      <c r="A41" s="157" t="s">
        <v>269</v>
      </c>
      <c r="B41" s="16" t="s">
        <v>276</v>
      </c>
      <c r="C41" s="65" t="s">
        <v>278</v>
      </c>
      <c r="D41" s="154">
        <v>5200</v>
      </c>
      <c r="E41" s="46"/>
      <c r="F41" s="59"/>
      <c r="G41" s="59" t="s">
        <v>282</v>
      </c>
      <c r="H41" s="68"/>
      <c r="I41" s="68"/>
      <c r="J41" s="68">
        <v>4800</v>
      </c>
      <c r="K41" s="68"/>
      <c r="L41" s="68">
        <v>4800</v>
      </c>
      <c r="M41" s="59"/>
      <c r="N41" s="59"/>
      <c r="O41" s="59"/>
      <c r="P41" s="59"/>
      <c r="Q41" s="59"/>
      <c r="R41" s="59"/>
      <c r="S41" s="59"/>
      <c r="T41" s="59"/>
      <c r="U41" s="59"/>
      <c r="V41" s="59"/>
      <c r="W41" s="59"/>
      <c r="X41" s="59"/>
      <c r="Y41" s="59"/>
    </row>
    <row r="42" spans="1:25" x14ac:dyDescent="0.25">
      <c r="A42" s="156" t="s">
        <v>270</v>
      </c>
      <c r="B42" s="15" t="s">
        <v>276</v>
      </c>
      <c r="C42" s="64" t="s">
        <v>279</v>
      </c>
      <c r="D42" s="153">
        <v>3600</v>
      </c>
      <c r="E42" s="46"/>
      <c r="F42" s="59"/>
      <c r="G42" s="59" t="s">
        <v>274</v>
      </c>
      <c r="H42" s="68"/>
      <c r="I42" s="68">
        <v>6600</v>
      </c>
      <c r="J42" s="68"/>
      <c r="K42" s="68"/>
      <c r="L42" s="68">
        <v>6600</v>
      </c>
      <c r="M42" s="59"/>
      <c r="N42" s="59"/>
      <c r="O42" s="59"/>
      <c r="P42" s="59"/>
      <c r="Q42" s="59"/>
      <c r="R42" s="59"/>
      <c r="S42" s="59"/>
      <c r="T42" s="59"/>
      <c r="U42" s="59"/>
      <c r="V42" s="59"/>
      <c r="W42" s="59"/>
      <c r="X42" s="59"/>
      <c r="Y42" s="59"/>
    </row>
    <row r="43" spans="1:25" x14ac:dyDescent="0.25">
      <c r="A43" s="157" t="s">
        <v>267</v>
      </c>
      <c r="B43" s="16" t="s">
        <v>275</v>
      </c>
      <c r="C43" s="65" t="s">
        <v>277</v>
      </c>
      <c r="D43" s="154">
        <v>4100</v>
      </c>
      <c r="E43" s="46"/>
      <c r="F43" s="59"/>
      <c r="G43" s="59" t="s">
        <v>276</v>
      </c>
      <c r="H43" s="68"/>
      <c r="I43" s="68">
        <v>7900</v>
      </c>
      <c r="J43" s="68"/>
      <c r="K43" s="68"/>
      <c r="L43" s="68">
        <v>7900</v>
      </c>
      <c r="M43" s="59"/>
      <c r="N43" s="59"/>
      <c r="O43" s="59"/>
      <c r="P43" s="59"/>
      <c r="Q43" s="59"/>
      <c r="R43" s="59"/>
      <c r="S43" s="59"/>
      <c r="T43" s="59"/>
      <c r="U43" s="59"/>
      <c r="V43" s="59"/>
      <c r="W43" s="59"/>
      <c r="X43" s="59"/>
      <c r="Y43" s="59"/>
    </row>
    <row r="44" spans="1:25" x14ac:dyDescent="0.25">
      <c r="A44" s="156" t="s">
        <v>268</v>
      </c>
      <c r="B44" s="15" t="s">
        <v>275</v>
      </c>
      <c r="C44" s="64" t="s">
        <v>278</v>
      </c>
      <c r="D44" s="153">
        <v>8500</v>
      </c>
      <c r="E44" s="46"/>
      <c r="F44" s="59" t="s">
        <v>270</v>
      </c>
      <c r="G44" s="59" t="s">
        <v>281</v>
      </c>
      <c r="H44" s="68"/>
      <c r="I44" s="68">
        <v>3300</v>
      </c>
      <c r="J44" s="68"/>
      <c r="K44" s="68"/>
      <c r="L44" s="68">
        <v>3300</v>
      </c>
      <c r="M44" s="59"/>
      <c r="N44" s="59"/>
      <c r="O44" s="59"/>
      <c r="P44" s="59"/>
      <c r="Q44" s="59"/>
      <c r="R44" s="59"/>
      <c r="S44" s="59"/>
      <c r="T44" s="59"/>
      <c r="U44" s="59"/>
      <c r="V44" s="59"/>
      <c r="W44" s="59"/>
      <c r="X44" s="59"/>
      <c r="Y44" s="59"/>
    </row>
    <row r="45" spans="1:25" x14ac:dyDescent="0.25">
      <c r="A45" s="157" t="s">
        <v>270</v>
      </c>
      <c r="B45" s="16" t="s">
        <v>282</v>
      </c>
      <c r="C45" s="65" t="s">
        <v>280</v>
      </c>
      <c r="D45" s="154">
        <v>4500</v>
      </c>
      <c r="E45" s="46"/>
      <c r="F45" s="59"/>
      <c r="G45" s="59" t="s">
        <v>282</v>
      </c>
      <c r="H45" s="68"/>
      <c r="I45" s="68"/>
      <c r="J45" s="68">
        <v>4800</v>
      </c>
      <c r="K45" s="68">
        <v>4500</v>
      </c>
      <c r="L45" s="68">
        <v>9300</v>
      </c>
    </row>
    <row r="46" spans="1:25" x14ac:dyDescent="0.25">
      <c r="A46" s="156" t="s">
        <v>270</v>
      </c>
      <c r="B46" s="15" t="s">
        <v>274</v>
      </c>
      <c r="C46" s="64" t="s">
        <v>278</v>
      </c>
      <c r="D46" s="153">
        <v>4700</v>
      </c>
      <c r="E46" s="46"/>
      <c r="F46" s="59"/>
      <c r="G46" s="59" t="s">
        <v>274</v>
      </c>
      <c r="H46" s="68">
        <v>5700</v>
      </c>
      <c r="I46" s="68"/>
      <c r="J46" s="68">
        <v>4700</v>
      </c>
      <c r="K46" s="68"/>
      <c r="L46" s="68">
        <v>10400</v>
      </c>
    </row>
    <row r="47" spans="1:25" x14ac:dyDescent="0.25">
      <c r="A47" s="157" t="s">
        <v>266</v>
      </c>
      <c r="B47" s="16" t="s">
        <v>281</v>
      </c>
      <c r="C47" s="65" t="s">
        <v>277</v>
      </c>
      <c r="D47" s="154">
        <v>7900</v>
      </c>
      <c r="E47" s="46"/>
      <c r="F47" s="59"/>
      <c r="G47" s="59" t="s">
        <v>276</v>
      </c>
      <c r="H47" s="68">
        <v>3600</v>
      </c>
      <c r="I47" s="68">
        <v>8300</v>
      </c>
      <c r="J47" s="68"/>
      <c r="K47" s="68">
        <v>8000</v>
      </c>
      <c r="L47" s="68">
        <v>19900</v>
      </c>
    </row>
    <row r="48" spans="1:25" x14ac:dyDescent="0.25">
      <c r="A48" s="156" t="s">
        <v>267</v>
      </c>
      <c r="B48" s="15" t="s">
        <v>281</v>
      </c>
      <c r="C48" s="64" t="s">
        <v>279</v>
      </c>
      <c r="D48" s="153">
        <v>4800</v>
      </c>
      <c r="E48" s="46"/>
      <c r="F48" s="59" t="s">
        <v>271</v>
      </c>
      <c r="G48" s="59" t="s">
        <v>275</v>
      </c>
      <c r="H48" s="68">
        <v>3900</v>
      </c>
      <c r="I48" s="68"/>
      <c r="J48" s="68"/>
      <c r="K48" s="68"/>
      <c r="L48" s="68">
        <v>3900</v>
      </c>
    </row>
    <row r="49" spans="1:12" x14ac:dyDescent="0.25">
      <c r="A49" s="157" t="s">
        <v>271</v>
      </c>
      <c r="B49" s="16" t="s">
        <v>275</v>
      </c>
      <c r="C49" s="65" t="s">
        <v>279</v>
      </c>
      <c r="D49" s="154">
        <v>3900</v>
      </c>
      <c r="E49" s="46"/>
      <c r="F49" s="59"/>
      <c r="G49" s="59" t="s">
        <v>274</v>
      </c>
      <c r="H49" s="68"/>
      <c r="I49" s="68">
        <v>6900</v>
      </c>
      <c r="J49" s="68">
        <v>3200</v>
      </c>
      <c r="K49" s="68"/>
      <c r="L49" s="68">
        <v>10100</v>
      </c>
    </row>
    <row r="50" spans="1:12" x14ac:dyDescent="0.25">
      <c r="A50" s="156" t="s">
        <v>269</v>
      </c>
      <c r="B50" s="15" t="s">
        <v>274</v>
      </c>
      <c r="C50" s="15" t="s">
        <v>277</v>
      </c>
      <c r="D50" s="153">
        <v>3100</v>
      </c>
      <c r="F50" s="59"/>
      <c r="G50" s="59" t="s">
        <v>276</v>
      </c>
      <c r="H50" s="68">
        <v>3400</v>
      </c>
      <c r="I50" s="68">
        <v>3400</v>
      </c>
      <c r="J50" s="68">
        <v>4000</v>
      </c>
      <c r="K50" s="68"/>
      <c r="L50" s="68">
        <v>10800</v>
      </c>
    </row>
    <row r="51" spans="1:12" x14ac:dyDescent="0.25">
      <c r="F51" s="59" t="s">
        <v>267</v>
      </c>
      <c r="G51" s="59" t="s">
        <v>281</v>
      </c>
      <c r="H51" s="68">
        <v>10400</v>
      </c>
      <c r="I51" s="68"/>
      <c r="J51" s="68">
        <v>4600</v>
      </c>
      <c r="K51" s="68"/>
      <c r="L51" s="68">
        <v>15000</v>
      </c>
    </row>
    <row r="52" spans="1:12" x14ac:dyDescent="0.25">
      <c r="F52" s="59"/>
      <c r="G52" s="59" t="s">
        <v>282</v>
      </c>
      <c r="H52" s="68">
        <v>4000</v>
      </c>
      <c r="I52" s="68"/>
      <c r="J52" s="68"/>
      <c r="K52" s="68"/>
      <c r="L52" s="68">
        <v>4000</v>
      </c>
    </row>
    <row r="53" spans="1:12" x14ac:dyDescent="0.25">
      <c r="F53" s="59"/>
      <c r="G53" s="59" t="s">
        <v>275</v>
      </c>
      <c r="H53" s="68">
        <v>5900</v>
      </c>
      <c r="I53" s="68">
        <v>4100</v>
      </c>
      <c r="J53" s="68"/>
      <c r="K53" s="68">
        <v>6100</v>
      </c>
      <c r="L53" s="68">
        <v>16100</v>
      </c>
    </row>
    <row r="54" spans="1:12" x14ac:dyDescent="0.25">
      <c r="F54" s="59"/>
      <c r="G54" s="59" t="s">
        <v>276</v>
      </c>
      <c r="H54" s="68"/>
      <c r="I54" s="68"/>
      <c r="J54" s="68"/>
      <c r="K54" s="68">
        <v>4800</v>
      </c>
      <c r="L54" s="68">
        <v>4800</v>
      </c>
    </row>
    <row r="55" spans="1:12" x14ac:dyDescent="0.25">
      <c r="F55" s="59" t="s">
        <v>269</v>
      </c>
      <c r="G55" s="59" t="s">
        <v>282</v>
      </c>
      <c r="H55" s="68">
        <v>4900</v>
      </c>
      <c r="I55" s="68">
        <v>3200</v>
      </c>
      <c r="J55" s="68"/>
      <c r="K55" s="68"/>
      <c r="L55" s="68">
        <v>8100</v>
      </c>
    </row>
    <row r="56" spans="1:12" x14ac:dyDescent="0.25">
      <c r="F56" s="59"/>
      <c r="G56" s="59" t="s">
        <v>275</v>
      </c>
      <c r="H56" s="68"/>
      <c r="I56" s="68">
        <v>4400</v>
      </c>
      <c r="J56" s="68">
        <v>3300</v>
      </c>
      <c r="K56" s="68"/>
      <c r="L56" s="68">
        <v>7700</v>
      </c>
    </row>
    <row r="57" spans="1:12" x14ac:dyDescent="0.25">
      <c r="A57" s="60" t="s">
        <v>286</v>
      </c>
      <c r="F57" s="59"/>
      <c r="G57" s="59" t="s">
        <v>274</v>
      </c>
      <c r="H57" s="68">
        <v>3800</v>
      </c>
      <c r="I57" s="68">
        <v>3100</v>
      </c>
      <c r="J57" s="68">
        <v>3300</v>
      </c>
      <c r="K57" s="68"/>
      <c r="L57" s="68">
        <v>10200</v>
      </c>
    </row>
    <row r="58" spans="1:12" x14ac:dyDescent="0.25">
      <c r="A58" s="63" t="s">
        <v>292</v>
      </c>
      <c r="F58" s="59"/>
      <c r="G58" s="59" t="s">
        <v>276</v>
      </c>
      <c r="H58" s="68"/>
      <c r="I58" s="68"/>
      <c r="J58" s="68">
        <v>5200</v>
      </c>
      <c r="K58" s="68">
        <v>8200</v>
      </c>
      <c r="L58" s="68">
        <v>13400</v>
      </c>
    </row>
    <row r="59" spans="1:12" x14ac:dyDescent="0.25">
      <c r="A59" s="63" t="s">
        <v>293</v>
      </c>
      <c r="F59" s="59" t="s">
        <v>268</v>
      </c>
      <c r="G59" s="59" t="s">
        <v>281</v>
      </c>
      <c r="H59" s="68"/>
      <c r="I59" s="68">
        <v>13700</v>
      </c>
      <c r="J59" s="68"/>
      <c r="K59" s="68"/>
      <c r="L59" s="68">
        <v>13700</v>
      </c>
    </row>
    <row r="60" spans="1:12" x14ac:dyDescent="0.25">
      <c r="F60" s="59"/>
      <c r="G60" s="59" t="s">
        <v>275</v>
      </c>
      <c r="H60" s="68"/>
      <c r="I60" s="68"/>
      <c r="J60" s="68">
        <v>8500</v>
      </c>
      <c r="K60" s="68"/>
      <c r="L60" s="68">
        <v>8500</v>
      </c>
    </row>
    <row r="61" spans="1:12" x14ac:dyDescent="0.25">
      <c r="A61" s="63" t="s">
        <v>305</v>
      </c>
      <c r="F61" s="59"/>
      <c r="G61" s="59" t="s">
        <v>274</v>
      </c>
      <c r="H61" s="68"/>
      <c r="I61" s="68">
        <v>7200</v>
      </c>
      <c r="J61" s="68"/>
      <c r="K61" s="68"/>
      <c r="L61" s="68">
        <v>7200</v>
      </c>
    </row>
    <row r="62" spans="1:12" x14ac:dyDescent="0.25">
      <c r="F62" s="59"/>
      <c r="G62" s="59" t="s">
        <v>276</v>
      </c>
      <c r="H62" s="68"/>
      <c r="I62" s="68"/>
      <c r="J62" s="68">
        <v>5800</v>
      </c>
      <c r="K62" s="68">
        <v>3800</v>
      </c>
      <c r="L62" s="68">
        <v>9600</v>
      </c>
    </row>
    <row r="63" spans="1:12" x14ac:dyDescent="0.25">
      <c r="F63" s="59" t="s">
        <v>255</v>
      </c>
      <c r="G63" s="59"/>
      <c r="H63" s="68">
        <v>45600</v>
      </c>
      <c r="I63" s="68">
        <v>80000</v>
      </c>
      <c r="J63" s="68">
        <v>52200</v>
      </c>
      <c r="K63" s="68">
        <v>35400</v>
      </c>
      <c r="L63" s="68">
        <v>213200</v>
      </c>
    </row>
    <row r="64" spans="1:12" x14ac:dyDescent="0.25">
      <c r="F64" s="59"/>
      <c r="G64" s="59"/>
      <c r="H64" s="59"/>
      <c r="I64" s="59"/>
      <c r="J64" s="59"/>
      <c r="K64" s="59"/>
      <c r="L64" s="59"/>
    </row>
    <row r="65" spans="6:12" x14ac:dyDescent="0.25">
      <c r="F65" s="59"/>
      <c r="G65" s="59"/>
      <c r="H65" s="59"/>
      <c r="I65" s="59"/>
      <c r="J65" s="59"/>
      <c r="K65" s="59"/>
      <c r="L65" s="59"/>
    </row>
    <row r="66" spans="6:12" x14ac:dyDescent="0.25">
      <c r="F66" s="59"/>
      <c r="G66" s="59"/>
      <c r="H66" s="59"/>
      <c r="I66" s="59"/>
      <c r="J66" s="59"/>
      <c r="K66" s="59"/>
      <c r="L66" s="59"/>
    </row>
    <row r="67" spans="6:12" x14ac:dyDescent="0.25">
      <c r="F67" s="59"/>
      <c r="G67" s="59"/>
      <c r="H67" s="59"/>
      <c r="I67" s="59"/>
      <c r="J67" s="59"/>
      <c r="K67" s="59"/>
      <c r="L67" s="59"/>
    </row>
    <row r="68" spans="6:12" x14ac:dyDescent="0.25">
      <c r="F68" s="59"/>
      <c r="G68" s="59"/>
      <c r="H68" s="59"/>
      <c r="I68" s="59"/>
      <c r="J68" s="59"/>
      <c r="K68" s="59"/>
      <c r="L68" s="59"/>
    </row>
    <row r="69" spans="6:12" x14ac:dyDescent="0.25">
      <c r="F69" s="59"/>
      <c r="G69" s="59"/>
      <c r="H69" s="59"/>
      <c r="I69" s="59"/>
      <c r="J69" s="59"/>
      <c r="K69" s="59"/>
      <c r="L69" s="59"/>
    </row>
  </sheetData>
  <sheetProtection algorithmName="SHA-512" hashValue="N2ILaw7z/VZPP5waBiJpfZVrBuwKqIplwMdN+LdoV8F4FMPjxi3bnYv/ULCs5HgkGGY3bFDp4fabjl8/Vo7mZg==" saltValue="K7eG7XiQ08myQXr6WgbcZA==" spinCount="100000" sheet="1" objects="1" scenarios="1" selectLockedCells="1" selectUnlockedCells="1"/>
  <pageMargins left="0.7" right="0.7" top="0.75" bottom="0.75" header="0.3" footer="0.3"/>
  <tableParts count="1">
    <tablePart r:id="rId4"/>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E251AF-B70E-43AD-91E8-6863EEDC1097}">
  <sheetPr>
    <tabColor theme="0" tint="-0.34998626667073579"/>
  </sheetPr>
  <dimension ref="A1:Y68"/>
  <sheetViews>
    <sheetView zoomScale="115" zoomScaleNormal="115" workbookViewId="0">
      <selection activeCell="A8" sqref="A8"/>
    </sheetView>
  </sheetViews>
  <sheetFormatPr defaultRowHeight="15.75" x14ac:dyDescent="0.25"/>
  <cols>
    <col min="1" max="1" width="16.85546875" style="62" customWidth="1"/>
    <col min="2" max="2" width="17.140625" style="62" customWidth="1"/>
    <col min="3" max="3" width="13.42578125" style="62" customWidth="1"/>
    <col min="4" max="4" width="13.85546875" style="62" customWidth="1"/>
    <col min="5" max="5" width="13.5703125" style="62" customWidth="1"/>
    <col min="6" max="12" width="11.140625" style="62" bestFit="1" customWidth="1"/>
    <col min="13" max="13" width="10.5703125" style="62" bestFit="1" customWidth="1"/>
    <col min="14" max="24" width="12.42578125" style="62" bestFit="1" customWidth="1"/>
    <col min="25" max="25" width="10.5703125" style="62" bestFit="1" customWidth="1"/>
    <col min="26" max="16384" width="9.140625" style="62"/>
  </cols>
  <sheetData>
    <row r="1" spans="1:13" x14ac:dyDescent="0.25">
      <c r="A1" s="62" t="s">
        <v>134</v>
      </c>
    </row>
    <row r="2" spans="1:13" x14ac:dyDescent="0.25">
      <c r="A2" s="62" t="s">
        <v>141</v>
      </c>
    </row>
    <row r="4" spans="1:13" x14ac:dyDescent="0.25">
      <c r="A4" s="60" t="s">
        <v>0</v>
      </c>
    </row>
    <row r="5" spans="1:13" x14ac:dyDescent="0.25">
      <c r="A5" s="63" t="s">
        <v>295</v>
      </c>
    </row>
    <row r="6" spans="1:13" x14ac:dyDescent="0.25">
      <c r="A6" s="63" t="s">
        <v>296</v>
      </c>
    </row>
    <row r="8" spans="1:13" ht="30" customHeight="1" x14ac:dyDescent="0.25">
      <c r="A8" s="164"/>
      <c r="B8" s="164"/>
      <c r="C8" s="164"/>
      <c r="D8" s="164"/>
      <c r="E8" s="52"/>
      <c r="F8" s="60" t="s">
        <v>0</v>
      </c>
      <c r="G8"/>
      <c r="H8"/>
      <c r="I8"/>
      <c r="J8"/>
      <c r="K8"/>
    </row>
    <row r="9" spans="1:13" x14ac:dyDescent="0.25">
      <c r="A9" s="175"/>
      <c r="B9" s="70"/>
      <c r="C9" s="176"/>
      <c r="D9" s="177"/>
      <c r="E9" s="155"/>
      <c r="F9" s="63" t="s">
        <v>297</v>
      </c>
      <c r="G9" s="161"/>
      <c r="H9" s="161"/>
      <c r="I9" s="161"/>
      <c r="J9" s="161"/>
      <c r="K9" s="161"/>
      <c r="L9" s="95"/>
      <c r="M9" s="95"/>
    </row>
    <row r="10" spans="1:13" x14ac:dyDescent="0.25">
      <c r="A10" s="175"/>
      <c r="B10" s="70"/>
      <c r="C10" s="176"/>
      <c r="D10" s="177"/>
      <c r="E10" s="155"/>
      <c r="F10" s="63" t="s">
        <v>298</v>
      </c>
      <c r="G10" s="161"/>
      <c r="H10" s="161"/>
      <c r="I10" s="161"/>
      <c r="J10" s="161"/>
      <c r="K10" s="161"/>
      <c r="L10" s="95"/>
      <c r="M10" s="95"/>
    </row>
    <row r="11" spans="1:13" x14ac:dyDescent="0.25">
      <c r="A11" s="175"/>
      <c r="B11" s="70"/>
      <c r="C11" s="176"/>
      <c r="D11" s="177"/>
      <c r="E11" s="155"/>
      <c r="F11" s="161"/>
      <c r="G11" s="161"/>
      <c r="H11" s="161"/>
      <c r="I11" s="161"/>
      <c r="J11" s="161"/>
      <c r="K11" s="161"/>
      <c r="L11" s="95"/>
      <c r="M11" s="95"/>
    </row>
    <row r="12" spans="1:13" x14ac:dyDescent="0.25">
      <c r="A12" s="175"/>
      <c r="B12" s="70"/>
      <c r="C12" s="176"/>
      <c r="D12" s="177"/>
      <c r="E12" s="155"/>
      <c r="F12"/>
      <c r="G12"/>
      <c r="H12"/>
      <c r="I12"/>
      <c r="J12"/>
      <c r="K12"/>
      <c r="L12" s="95"/>
      <c r="M12" s="95"/>
    </row>
    <row r="13" spans="1:13" x14ac:dyDescent="0.25">
      <c r="A13" s="175"/>
      <c r="B13" s="70"/>
      <c r="C13" s="176"/>
      <c r="D13" s="177"/>
      <c r="E13" s="155"/>
      <c r="F13"/>
      <c r="G13"/>
      <c r="H13"/>
      <c r="I13"/>
      <c r="J13"/>
      <c r="K13"/>
      <c r="L13" s="95"/>
      <c r="M13" s="95"/>
    </row>
    <row r="14" spans="1:13" x14ac:dyDescent="0.25">
      <c r="A14" s="175"/>
      <c r="B14" s="70"/>
      <c r="C14" s="176"/>
      <c r="D14" s="177"/>
      <c r="E14" s="54"/>
      <c r="F14"/>
      <c r="G14"/>
      <c r="H14"/>
      <c r="I14"/>
      <c r="J14"/>
      <c r="K14"/>
      <c r="L14" s="95"/>
      <c r="M14" s="95"/>
    </row>
    <row r="15" spans="1:13" x14ac:dyDescent="0.25">
      <c r="A15" s="175"/>
      <c r="B15" s="70"/>
      <c r="C15" s="176"/>
      <c r="D15" s="177"/>
      <c r="E15" s="46"/>
      <c r="F15"/>
      <c r="G15"/>
      <c r="H15"/>
      <c r="I15"/>
      <c r="J15"/>
      <c r="K15"/>
      <c r="L15" s="95"/>
      <c r="M15" s="95"/>
    </row>
    <row r="16" spans="1:13" ht="15.75" customHeight="1" x14ac:dyDescent="0.25">
      <c r="A16" s="175"/>
      <c r="B16" s="70"/>
      <c r="C16" s="176"/>
      <c r="D16" s="177"/>
      <c r="E16" s="46"/>
      <c r="F16"/>
      <c r="G16"/>
      <c r="H16"/>
      <c r="I16"/>
      <c r="J16"/>
      <c r="K16"/>
      <c r="L16" s="95"/>
      <c r="M16" s="95"/>
    </row>
    <row r="17" spans="1:13" x14ac:dyDescent="0.25">
      <c r="A17" s="175"/>
      <c r="B17" s="70"/>
      <c r="C17" s="176"/>
      <c r="D17" s="177"/>
      <c r="E17" s="46"/>
      <c r="F17"/>
      <c r="G17"/>
      <c r="H17"/>
      <c r="I17"/>
      <c r="J17"/>
      <c r="K17"/>
      <c r="L17" s="161"/>
      <c r="M17" s="95"/>
    </row>
    <row r="18" spans="1:13" x14ac:dyDescent="0.25">
      <c r="A18" s="175"/>
      <c r="B18" s="70"/>
      <c r="C18" s="176"/>
      <c r="D18" s="177"/>
      <c r="E18" s="46"/>
      <c r="F18"/>
      <c r="G18"/>
      <c r="H18"/>
      <c r="I18"/>
      <c r="J18"/>
      <c r="K18"/>
      <c r="L18" s="95"/>
      <c r="M18" s="95"/>
    </row>
    <row r="19" spans="1:13" x14ac:dyDescent="0.25">
      <c r="A19" s="175"/>
      <c r="B19" s="70"/>
      <c r="C19" s="176"/>
      <c r="D19" s="177"/>
      <c r="E19" s="161"/>
      <c r="F19"/>
      <c r="G19"/>
      <c r="H19"/>
      <c r="I19"/>
      <c r="J19"/>
      <c r="K19"/>
      <c r="L19" s="161"/>
      <c r="M19" s="95"/>
    </row>
    <row r="20" spans="1:13" x14ac:dyDescent="0.25">
      <c r="A20" s="175"/>
      <c r="B20" s="70"/>
      <c r="C20" s="176"/>
      <c r="D20" s="177"/>
      <c r="E20" s="46"/>
      <c r="F20"/>
      <c r="G20"/>
      <c r="H20"/>
      <c r="I20"/>
      <c r="J20"/>
      <c r="K20"/>
      <c r="L20" s="161"/>
      <c r="M20" s="95"/>
    </row>
    <row r="21" spans="1:13" x14ac:dyDescent="0.25">
      <c r="A21" s="175"/>
      <c r="B21" s="70"/>
      <c r="C21" s="176"/>
      <c r="D21" s="177"/>
      <c r="E21" s="46"/>
      <c r="F21" s="162"/>
      <c r="G21" s="161"/>
      <c r="H21" s="161"/>
      <c r="I21" s="161"/>
      <c r="J21" s="161"/>
      <c r="K21" s="161"/>
      <c r="L21" s="161"/>
      <c r="M21" s="95"/>
    </row>
    <row r="22" spans="1:13" x14ac:dyDescent="0.25">
      <c r="A22" s="175"/>
      <c r="B22" s="70"/>
      <c r="C22" s="176"/>
      <c r="D22" s="177"/>
      <c r="E22" s="46"/>
      <c r="G22" s="161"/>
      <c r="H22" s="161"/>
      <c r="I22" s="161"/>
      <c r="J22" s="161"/>
      <c r="K22" s="161"/>
      <c r="L22" s="161"/>
      <c r="M22" s="95"/>
    </row>
    <row r="23" spans="1:13" x14ac:dyDescent="0.25">
      <c r="A23" s="175"/>
      <c r="B23" s="70"/>
      <c r="C23" s="176"/>
      <c r="D23" s="177"/>
      <c r="E23" s="46"/>
      <c r="F23" s="63" t="s">
        <v>299</v>
      </c>
      <c r="G23" s="161"/>
      <c r="H23" s="161"/>
      <c r="I23" s="161"/>
      <c r="J23" s="161"/>
      <c r="K23" s="161"/>
      <c r="L23" s="161"/>
      <c r="M23" s="161"/>
    </row>
    <row r="24" spans="1:13" x14ac:dyDescent="0.25">
      <c r="A24" s="175"/>
      <c r="B24" s="70"/>
      <c r="C24" s="176"/>
      <c r="D24" s="177"/>
      <c r="E24" s="46"/>
      <c r="F24" s="163" t="s">
        <v>300</v>
      </c>
      <c r="G24" s="161"/>
      <c r="H24" s="161"/>
      <c r="I24" s="161"/>
      <c r="J24" s="161"/>
      <c r="K24" s="161"/>
      <c r="L24" s="161"/>
      <c r="M24" s="161"/>
    </row>
    <row r="25" spans="1:13" x14ac:dyDescent="0.25">
      <c r="A25" s="175"/>
      <c r="B25" s="175"/>
      <c r="C25" s="176"/>
      <c r="D25" s="177"/>
      <c r="E25" s="46"/>
      <c r="F25" s="161"/>
      <c r="G25" s="161"/>
      <c r="H25" s="161"/>
      <c r="I25" s="161"/>
      <c r="J25" s="161"/>
      <c r="K25" s="161"/>
      <c r="L25" s="161"/>
      <c r="M25" s="161"/>
    </row>
    <row r="26" spans="1:13" x14ac:dyDescent="0.25">
      <c r="A26" s="175"/>
      <c r="B26" s="175"/>
      <c r="C26" s="176"/>
      <c r="D26" s="177"/>
      <c r="E26" s="46"/>
      <c r="F26" s="163" t="s">
        <v>301</v>
      </c>
      <c r="G26" s="161"/>
      <c r="H26" s="161"/>
      <c r="I26" s="161"/>
      <c r="J26" s="161"/>
      <c r="K26" s="161"/>
      <c r="L26" s="161"/>
      <c r="M26" s="161"/>
    </row>
    <row r="27" spans="1:13" x14ac:dyDescent="0.25">
      <c r="A27" s="175"/>
      <c r="B27" s="175"/>
      <c r="C27" s="176"/>
      <c r="D27" s="177"/>
      <c r="E27" s="46"/>
      <c r="F27" s="161"/>
      <c r="G27" s="161"/>
      <c r="H27" s="161"/>
      <c r="I27" s="161"/>
      <c r="J27" s="161"/>
      <c r="K27" s="161"/>
      <c r="L27" s="161"/>
      <c r="M27" s="161"/>
    </row>
    <row r="28" spans="1:13" x14ac:dyDescent="0.25">
      <c r="A28" s="175"/>
      <c r="B28" s="175"/>
      <c r="C28" s="176"/>
      <c r="D28" s="177"/>
      <c r="E28" s="46"/>
      <c r="F28" s="161"/>
      <c r="G28" s="161"/>
      <c r="H28" s="161"/>
      <c r="I28" s="161"/>
      <c r="J28" s="161"/>
      <c r="K28" s="161"/>
      <c r="L28" s="161"/>
      <c r="M28" s="161"/>
    </row>
    <row r="29" spans="1:13" x14ac:dyDescent="0.25">
      <c r="A29" s="175"/>
      <c r="B29" s="175"/>
      <c r="C29" s="176"/>
      <c r="D29" s="177"/>
      <c r="E29" s="46"/>
      <c r="F29" s="60" t="s">
        <v>0</v>
      </c>
      <c r="G29" s="161"/>
      <c r="H29" s="161"/>
      <c r="I29" s="161"/>
      <c r="J29" s="161"/>
      <c r="K29" s="161"/>
      <c r="L29" s="161"/>
      <c r="M29" s="161"/>
    </row>
    <row r="30" spans="1:13" x14ac:dyDescent="0.25">
      <c r="A30" s="175"/>
      <c r="B30" s="175"/>
      <c r="C30" s="176"/>
      <c r="D30" s="177"/>
      <c r="E30" s="46"/>
      <c r="F30" s="63" t="s">
        <v>302</v>
      </c>
      <c r="G30" s="95"/>
      <c r="H30" s="95"/>
      <c r="I30" s="95"/>
      <c r="J30" s="95"/>
      <c r="K30" s="95"/>
      <c r="L30" s="95"/>
      <c r="M30" s="95"/>
    </row>
    <row r="31" spans="1:13" x14ac:dyDescent="0.25">
      <c r="A31" s="175"/>
      <c r="B31" s="175"/>
      <c r="C31" s="176"/>
      <c r="D31" s="177"/>
      <c r="E31" s="46"/>
      <c r="F31" s="162" t="s">
        <v>304</v>
      </c>
      <c r="G31" s="95"/>
      <c r="H31" s="95"/>
      <c r="I31" s="95"/>
      <c r="J31" s="95"/>
      <c r="K31" s="95"/>
      <c r="L31" s="95"/>
      <c r="M31" s="95"/>
    </row>
    <row r="32" spans="1:13" x14ac:dyDescent="0.25">
      <c r="A32" s="175"/>
      <c r="B32" s="175"/>
      <c r="C32" s="176"/>
      <c r="D32" s="177"/>
      <c r="E32" s="46"/>
      <c r="F32" s="63" t="s">
        <v>303</v>
      </c>
      <c r="L32" s="95"/>
      <c r="M32" s="95"/>
    </row>
    <row r="33" spans="1:25" x14ac:dyDescent="0.25">
      <c r="A33" s="175"/>
      <c r="B33" s="175"/>
      <c r="C33" s="176"/>
      <c r="D33" s="177"/>
      <c r="E33" s="46"/>
      <c r="L33" s="161"/>
      <c r="M33" s="95"/>
    </row>
    <row r="34" spans="1:25" x14ac:dyDescent="0.25">
      <c r="A34" s="175"/>
      <c r="B34" s="175"/>
      <c r="C34" s="176"/>
      <c r="D34" s="177"/>
      <c r="E34" s="46"/>
      <c r="F34"/>
      <c r="G34"/>
      <c r="H34"/>
      <c r="I34"/>
      <c r="J34"/>
      <c r="K34"/>
      <c r="L34"/>
      <c r="M34" s="95"/>
      <c r="O34" s="59"/>
      <c r="P34" s="59"/>
      <c r="Q34" s="59"/>
      <c r="R34" s="59"/>
      <c r="S34" s="59"/>
      <c r="T34" s="59"/>
      <c r="U34" s="59"/>
      <c r="V34" s="59"/>
      <c r="W34" s="59"/>
      <c r="X34" s="59"/>
      <c r="Y34" s="59"/>
    </row>
    <row r="35" spans="1:25" x14ac:dyDescent="0.25">
      <c r="A35" s="175"/>
      <c r="B35" s="175"/>
      <c r="C35" s="176"/>
      <c r="D35" s="177"/>
      <c r="E35" s="46"/>
      <c r="F35"/>
      <c r="G35"/>
      <c r="H35"/>
      <c r="I35"/>
      <c r="J35"/>
      <c r="K35"/>
      <c r="L35"/>
      <c r="M35" s="161"/>
      <c r="N35" s="59"/>
      <c r="O35" s="59"/>
      <c r="P35" s="59"/>
      <c r="Q35" s="59"/>
      <c r="R35" s="59"/>
      <c r="S35" s="59"/>
      <c r="T35" s="59"/>
      <c r="U35" s="59"/>
      <c r="V35" s="59"/>
      <c r="W35" s="59"/>
      <c r="X35" s="59"/>
      <c r="Y35" s="59"/>
    </row>
    <row r="36" spans="1:25" x14ac:dyDescent="0.25">
      <c r="A36" s="175"/>
      <c r="B36" s="175"/>
      <c r="C36" s="176"/>
      <c r="D36" s="177"/>
      <c r="E36" s="46"/>
      <c r="F36"/>
      <c r="G36"/>
      <c r="H36"/>
      <c r="I36"/>
      <c r="J36"/>
      <c r="K36"/>
      <c r="L36"/>
      <c r="M36" s="59"/>
      <c r="N36" s="59"/>
      <c r="O36" s="59"/>
      <c r="P36" s="59"/>
      <c r="Q36" s="59"/>
      <c r="R36" s="59"/>
      <c r="S36" s="59"/>
      <c r="T36" s="59"/>
      <c r="U36" s="59"/>
      <c r="V36" s="59"/>
      <c r="W36" s="59"/>
      <c r="X36" s="59"/>
      <c r="Y36" s="59"/>
    </row>
    <row r="37" spans="1:25" x14ac:dyDescent="0.25">
      <c r="A37" s="175"/>
      <c r="B37" s="175"/>
      <c r="C37" s="176"/>
      <c r="D37" s="177"/>
      <c r="E37" s="46"/>
      <c r="F37"/>
      <c r="G37"/>
      <c r="H37"/>
      <c r="I37"/>
      <c r="J37"/>
      <c r="K37"/>
      <c r="L37"/>
      <c r="M37" s="59"/>
      <c r="N37" s="59"/>
      <c r="O37" s="59"/>
      <c r="P37" s="59"/>
      <c r="Q37" s="59"/>
      <c r="R37" s="59"/>
      <c r="S37" s="59"/>
      <c r="T37" s="59"/>
      <c r="U37" s="59"/>
      <c r="V37" s="59"/>
      <c r="W37" s="59"/>
      <c r="X37" s="59"/>
      <c r="Y37" s="59"/>
    </row>
    <row r="38" spans="1:25" x14ac:dyDescent="0.25">
      <c r="A38" s="175"/>
      <c r="B38" s="175"/>
      <c r="C38" s="176"/>
      <c r="D38" s="177"/>
      <c r="E38" s="46"/>
      <c r="F38"/>
      <c r="G38"/>
      <c r="H38"/>
      <c r="I38"/>
      <c r="J38"/>
      <c r="K38"/>
      <c r="L38"/>
      <c r="M38" s="59"/>
      <c r="N38" s="59"/>
      <c r="O38" s="59"/>
      <c r="P38" s="59"/>
      <c r="Q38" s="59"/>
      <c r="R38" s="59"/>
      <c r="S38" s="59"/>
      <c r="T38" s="59"/>
      <c r="U38" s="59"/>
      <c r="V38" s="59"/>
      <c r="W38" s="59"/>
      <c r="X38" s="59"/>
      <c r="Y38" s="59"/>
    </row>
    <row r="39" spans="1:25" x14ac:dyDescent="0.25">
      <c r="A39" s="175"/>
      <c r="B39" s="175"/>
      <c r="C39" s="176"/>
      <c r="D39" s="177"/>
      <c r="E39" s="46"/>
      <c r="F39"/>
      <c r="G39"/>
      <c r="H39"/>
      <c r="I39"/>
      <c r="J39"/>
      <c r="K39"/>
      <c r="L39"/>
      <c r="M39" s="59"/>
      <c r="N39" s="59"/>
      <c r="O39" s="59"/>
      <c r="P39" s="59"/>
      <c r="Q39" s="59"/>
      <c r="R39" s="59"/>
      <c r="S39" s="59"/>
      <c r="T39" s="59"/>
      <c r="U39" s="59"/>
      <c r="V39" s="59"/>
      <c r="W39" s="59"/>
      <c r="X39" s="59"/>
      <c r="Y39" s="59"/>
    </row>
    <row r="40" spans="1:25" x14ac:dyDescent="0.25">
      <c r="A40" s="175"/>
      <c r="B40" s="175"/>
      <c r="C40" s="176"/>
      <c r="D40" s="177"/>
      <c r="E40" s="46"/>
      <c r="F40"/>
      <c r="G40"/>
      <c r="H40"/>
      <c r="I40"/>
      <c r="J40"/>
      <c r="K40"/>
      <c r="L40"/>
      <c r="M40" s="59"/>
      <c r="N40" s="59"/>
      <c r="O40" s="59"/>
      <c r="P40" s="59"/>
      <c r="Q40" s="59"/>
      <c r="R40" s="59"/>
      <c r="S40" s="59"/>
      <c r="T40" s="59"/>
      <c r="U40" s="59"/>
      <c r="V40" s="59"/>
      <c r="W40" s="59"/>
      <c r="X40" s="59"/>
      <c r="Y40" s="59"/>
    </row>
    <row r="41" spans="1:25" x14ac:dyDescent="0.25">
      <c r="A41" s="175"/>
      <c r="B41" s="175"/>
      <c r="C41" s="176"/>
      <c r="D41" s="177"/>
      <c r="E41" s="46"/>
      <c r="F41"/>
      <c r="G41"/>
      <c r="H41"/>
      <c r="I41"/>
      <c r="J41"/>
      <c r="K41"/>
      <c r="L41"/>
      <c r="M41" s="59"/>
      <c r="N41" s="59"/>
      <c r="O41" s="59"/>
      <c r="P41" s="59"/>
      <c r="Q41" s="59"/>
      <c r="R41" s="59"/>
      <c r="S41" s="59"/>
      <c r="T41" s="59"/>
      <c r="U41" s="59"/>
      <c r="V41" s="59"/>
      <c r="W41" s="59"/>
      <c r="X41" s="59"/>
      <c r="Y41" s="59"/>
    </row>
    <row r="42" spans="1:25" x14ac:dyDescent="0.25">
      <c r="A42" s="175"/>
      <c r="B42" s="175"/>
      <c r="C42" s="176"/>
      <c r="D42" s="177"/>
      <c r="E42" s="46"/>
      <c r="F42"/>
      <c r="G42"/>
      <c r="H42"/>
      <c r="I42"/>
      <c r="J42"/>
      <c r="K42"/>
      <c r="L42"/>
      <c r="M42" s="59"/>
      <c r="N42" s="59"/>
      <c r="O42" s="59"/>
      <c r="P42" s="59"/>
      <c r="Q42" s="59"/>
      <c r="R42" s="59"/>
      <c r="S42" s="59"/>
      <c r="T42" s="59"/>
      <c r="U42" s="59"/>
      <c r="V42" s="59"/>
      <c r="W42" s="59"/>
      <c r="X42" s="59"/>
      <c r="Y42" s="59"/>
    </row>
    <row r="43" spans="1:25" x14ac:dyDescent="0.25">
      <c r="A43" s="175"/>
      <c r="B43" s="175"/>
      <c r="C43" s="176"/>
      <c r="D43" s="177"/>
      <c r="E43" s="46"/>
      <c r="F43"/>
      <c r="G43"/>
      <c r="H43"/>
      <c r="I43"/>
      <c r="J43"/>
      <c r="K43"/>
      <c r="L43"/>
      <c r="M43" s="59"/>
      <c r="N43" s="59"/>
      <c r="O43" s="59"/>
      <c r="P43" s="59"/>
      <c r="Q43" s="59"/>
      <c r="R43" s="59"/>
      <c r="S43" s="59"/>
      <c r="T43" s="59"/>
      <c r="U43" s="59"/>
      <c r="V43" s="59"/>
      <c r="W43" s="59"/>
      <c r="X43" s="59"/>
      <c r="Y43" s="59"/>
    </row>
    <row r="44" spans="1:25" x14ac:dyDescent="0.25">
      <c r="A44" s="175"/>
      <c r="B44" s="175"/>
      <c r="C44" s="176"/>
      <c r="D44" s="177"/>
      <c r="E44" s="46"/>
      <c r="F44"/>
      <c r="G44"/>
      <c r="H44"/>
      <c r="I44"/>
      <c r="J44"/>
      <c r="K44"/>
      <c r="L44"/>
    </row>
    <row r="45" spans="1:25" x14ac:dyDescent="0.25">
      <c r="A45" s="175"/>
      <c r="B45" s="175"/>
      <c r="C45" s="176"/>
      <c r="D45" s="177"/>
      <c r="E45" s="46"/>
      <c r="F45"/>
      <c r="G45"/>
      <c r="H45"/>
      <c r="I45"/>
      <c r="J45"/>
      <c r="K45"/>
      <c r="L45"/>
    </row>
    <row r="46" spans="1:25" x14ac:dyDescent="0.25">
      <c r="A46" s="175"/>
      <c r="B46" s="175"/>
      <c r="C46" s="176"/>
      <c r="D46" s="177"/>
      <c r="E46" s="46"/>
      <c r="F46"/>
      <c r="G46"/>
      <c r="H46"/>
      <c r="I46"/>
      <c r="J46"/>
      <c r="K46"/>
      <c r="L46"/>
    </row>
    <row r="47" spans="1:25" x14ac:dyDescent="0.25">
      <c r="A47" s="175"/>
      <c r="B47" s="175"/>
      <c r="C47" s="176"/>
      <c r="D47" s="177"/>
      <c r="E47" s="46"/>
      <c r="F47"/>
      <c r="G47"/>
      <c r="H47"/>
      <c r="I47"/>
      <c r="J47"/>
      <c r="K47"/>
      <c r="L47"/>
    </row>
    <row r="48" spans="1:25" x14ac:dyDescent="0.25">
      <c r="A48" s="175"/>
      <c r="B48" s="175"/>
      <c r="C48" s="176"/>
      <c r="D48" s="177"/>
      <c r="E48" s="46"/>
      <c r="F48"/>
      <c r="G48"/>
      <c r="H48"/>
      <c r="I48"/>
      <c r="J48"/>
      <c r="K48"/>
      <c r="L48"/>
    </row>
    <row r="49" spans="1:12" x14ac:dyDescent="0.25">
      <c r="A49" s="175"/>
      <c r="B49" s="175"/>
      <c r="C49" s="175"/>
      <c r="D49" s="177"/>
      <c r="F49"/>
      <c r="G49"/>
      <c r="H49"/>
      <c r="I49"/>
      <c r="J49"/>
      <c r="K49"/>
      <c r="L49"/>
    </row>
    <row r="50" spans="1:12" x14ac:dyDescent="0.25">
      <c r="F50"/>
      <c r="G50"/>
      <c r="H50"/>
      <c r="I50"/>
      <c r="J50"/>
      <c r="K50"/>
      <c r="L50"/>
    </row>
    <row r="51" spans="1:12" x14ac:dyDescent="0.25">
      <c r="F51"/>
      <c r="G51"/>
      <c r="H51"/>
      <c r="I51"/>
      <c r="J51"/>
      <c r="K51"/>
      <c r="L51"/>
    </row>
    <row r="52" spans="1:12" x14ac:dyDescent="0.25">
      <c r="F52"/>
      <c r="G52"/>
      <c r="H52"/>
      <c r="I52"/>
      <c r="J52"/>
      <c r="K52"/>
      <c r="L52"/>
    </row>
    <row r="53" spans="1:12" x14ac:dyDescent="0.25">
      <c r="F53"/>
      <c r="G53"/>
      <c r="H53"/>
      <c r="I53"/>
      <c r="J53"/>
      <c r="K53"/>
      <c r="L53"/>
    </row>
    <row r="54" spans="1:12" x14ac:dyDescent="0.25">
      <c r="F54"/>
      <c r="G54"/>
      <c r="H54"/>
      <c r="I54"/>
      <c r="J54"/>
      <c r="K54"/>
      <c r="L54"/>
    </row>
    <row r="55" spans="1:12" x14ac:dyDescent="0.25">
      <c r="F55"/>
      <c r="G55"/>
      <c r="H55"/>
      <c r="I55"/>
      <c r="J55"/>
      <c r="K55"/>
      <c r="L55"/>
    </row>
    <row r="56" spans="1:12" x14ac:dyDescent="0.25">
      <c r="A56" s="63"/>
      <c r="F56"/>
      <c r="G56"/>
      <c r="H56"/>
      <c r="I56"/>
      <c r="J56"/>
      <c r="K56"/>
      <c r="L56"/>
    </row>
    <row r="57" spans="1:12" x14ac:dyDescent="0.25">
      <c r="A57" s="63"/>
      <c r="F57"/>
      <c r="G57"/>
      <c r="H57"/>
      <c r="I57"/>
      <c r="J57"/>
      <c r="K57"/>
      <c r="L57"/>
    </row>
    <row r="58" spans="1:12" x14ac:dyDescent="0.25">
      <c r="A58" s="63"/>
      <c r="F58"/>
      <c r="G58"/>
      <c r="H58"/>
      <c r="I58"/>
      <c r="J58"/>
      <c r="K58"/>
      <c r="L58"/>
    </row>
    <row r="59" spans="1:12" x14ac:dyDescent="0.25">
      <c r="A59" s="63"/>
      <c r="F59"/>
      <c r="G59"/>
      <c r="H59"/>
      <c r="I59"/>
      <c r="J59"/>
      <c r="K59"/>
      <c r="L59"/>
    </row>
    <row r="60" spans="1:12" x14ac:dyDescent="0.25">
      <c r="F60"/>
      <c r="G60"/>
      <c r="H60"/>
      <c r="I60"/>
      <c r="J60"/>
      <c r="K60"/>
      <c r="L60"/>
    </row>
    <row r="61" spans="1:12" x14ac:dyDescent="0.25">
      <c r="F61"/>
      <c r="G61"/>
      <c r="H61"/>
      <c r="I61"/>
      <c r="J61"/>
      <c r="K61"/>
      <c r="L61"/>
    </row>
    <row r="62" spans="1:12" x14ac:dyDescent="0.25">
      <c r="F62"/>
      <c r="G62"/>
      <c r="H62"/>
      <c r="I62"/>
      <c r="J62"/>
      <c r="K62"/>
      <c r="L62"/>
    </row>
    <row r="63" spans="1:12" x14ac:dyDescent="0.25">
      <c r="F63"/>
      <c r="G63"/>
      <c r="H63"/>
      <c r="I63"/>
      <c r="J63"/>
      <c r="K63"/>
      <c r="L63"/>
    </row>
    <row r="64" spans="1:12" x14ac:dyDescent="0.25">
      <c r="F64"/>
      <c r="G64"/>
      <c r="H64"/>
      <c r="I64"/>
      <c r="J64"/>
      <c r="K64"/>
      <c r="L64"/>
    </row>
    <row r="65" spans="6:12" x14ac:dyDescent="0.25">
      <c r="F65"/>
      <c r="G65"/>
      <c r="H65"/>
      <c r="I65"/>
      <c r="J65"/>
      <c r="K65"/>
      <c r="L65"/>
    </row>
    <row r="66" spans="6:12" x14ac:dyDescent="0.25">
      <c r="F66"/>
      <c r="G66"/>
      <c r="H66"/>
      <c r="I66"/>
      <c r="J66"/>
      <c r="K66"/>
      <c r="L66"/>
    </row>
    <row r="67" spans="6:12" x14ac:dyDescent="0.25">
      <c r="F67"/>
      <c r="G67"/>
      <c r="H67"/>
      <c r="I67"/>
      <c r="J67"/>
      <c r="K67"/>
      <c r="L67"/>
    </row>
    <row r="68" spans="6:12" x14ac:dyDescent="0.25">
      <c r="F68"/>
      <c r="G68"/>
      <c r="H68"/>
      <c r="I68"/>
      <c r="J68"/>
      <c r="K68"/>
      <c r="L68"/>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30C44F-258D-471A-B539-B2F034A7EDA1}">
  <sheetPr>
    <tabColor theme="0"/>
  </sheetPr>
  <dimension ref="A1:Y68"/>
  <sheetViews>
    <sheetView zoomScale="115" zoomScaleNormal="115" workbookViewId="0">
      <selection activeCell="F36" sqref="F36"/>
    </sheetView>
  </sheetViews>
  <sheetFormatPr defaultRowHeight="15.75" x14ac:dyDescent="0.25"/>
  <cols>
    <col min="1" max="1" width="16.85546875" style="62" customWidth="1"/>
    <col min="2" max="2" width="17.140625" style="62" customWidth="1"/>
    <col min="3" max="3" width="13.42578125" style="62" customWidth="1"/>
    <col min="4" max="4" width="13.85546875" style="62" customWidth="1"/>
    <col min="5" max="5" width="13.5703125" style="62" customWidth="1"/>
    <col min="6" max="12" width="11.140625" style="62" bestFit="1" customWidth="1"/>
    <col min="13" max="13" width="10.5703125" style="62" bestFit="1" customWidth="1"/>
    <col min="14" max="24" width="12.42578125" style="62" bestFit="1" customWidth="1"/>
    <col min="25" max="25" width="10.5703125" style="62" bestFit="1" customWidth="1"/>
    <col min="26" max="16384" width="9.140625" style="62"/>
  </cols>
  <sheetData>
    <row r="1" spans="1:13" x14ac:dyDescent="0.25">
      <c r="A1" s="62" t="s">
        <v>134</v>
      </c>
    </row>
    <row r="2" spans="1:13" x14ac:dyDescent="0.25">
      <c r="A2" s="62" t="s">
        <v>141</v>
      </c>
    </row>
    <row r="4" spans="1:13" x14ac:dyDescent="0.25">
      <c r="A4" s="60" t="s">
        <v>0</v>
      </c>
    </row>
    <row r="5" spans="1:13" x14ac:dyDescent="0.25">
      <c r="A5" s="63" t="s">
        <v>295</v>
      </c>
    </row>
    <row r="6" spans="1:13" x14ac:dyDescent="0.25">
      <c r="A6" s="63" t="s">
        <v>296</v>
      </c>
    </row>
    <row r="8" spans="1:13" ht="30" customHeight="1" x14ac:dyDescent="0.25">
      <c r="A8" s="158" t="s">
        <v>114</v>
      </c>
      <c r="B8" s="159" t="s">
        <v>273</v>
      </c>
      <c r="C8" s="159" t="s">
        <v>272</v>
      </c>
      <c r="D8" s="159" t="s">
        <v>78</v>
      </c>
      <c r="E8" s="52"/>
      <c r="F8" s="60" t="s">
        <v>0</v>
      </c>
      <c r="G8" s="59"/>
      <c r="H8" s="59"/>
      <c r="I8" s="59"/>
      <c r="J8" s="59"/>
      <c r="K8" s="59"/>
    </row>
    <row r="9" spans="1:13" x14ac:dyDescent="0.25">
      <c r="A9" s="156" t="s">
        <v>268</v>
      </c>
      <c r="B9" s="13" t="s">
        <v>281</v>
      </c>
      <c r="C9" s="64" t="s">
        <v>277</v>
      </c>
      <c r="D9" s="150">
        <v>7100</v>
      </c>
      <c r="E9" s="155"/>
      <c r="F9" s="63" t="s">
        <v>297</v>
      </c>
      <c r="G9" s="161"/>
      <c r="H9" s="161"/>
      <c r="I9" s="161"/>
      <c r="J9" s="161"/>
      <c r="K9" s="161"/>
      <c r="L9" s="95"/>
      <c r="M9" s="95"/>
    </row>
    <row r="10" spans="1:13" x14ac:dyDescent="0.25">
      <c r="A10" s="157" t="s">
        <v>270</v>
      </c>
      <c r="B10" s="14" t="s">
        <v>274</v>
      </c>
      <c r="C10" s="65" t="s">
        <v>279</v>
      </c>
      <c r="D10" s="151">
        <v>5700</v>
      </c>
      <c r="E10" s="155"/>
      <c r="F10" s="63" t="s">
        <v>298</v>
      </c>
      <c r="G10" s="161"/>
      <c r="H10" s="161"/>
      <c r="I10" s="161"/>
      <c r="J10" s="161"/>
      <c r="K10" s="161"/>
      <c r="L10" s="95"/>
      <c r="M10" s="95"/>
    </row>
    <row r="11" spans="1:13" x14ac:dyDescent="0.25">
      <c r="A11" s="156" t="s">
        <v>268</v>
      </c>
      <c r="B11" s="13" t="s">
        <v>276</v>
      </c>
      <c r="C11" s="64" t="s">
        <v>280</v>
      </c>
      <c r="D11" s="150">
        <v>3800</v>
      </c>
      <c r="E11" s="155"/>
      <c r="F11" s="161"/>
      <c r="G11" s="161"/>
      <c r="H11" s="161"/>
      <c r="I11" s="161"/>
      <c r="J11" s="161"/>
      <c r="K11" s="161"/>
      <c r="L11" s="95"/>
      <c r="M11" s="95"/>
    </row>
    <row r="12" spans="1:13" x14ac:dyDescent="0.25">
      <c r="A12" s="157" t="s">
        <v>269</v>
      </c>
      <c r="B12" s="14" t="s">
        <v>282</v>
      </c>
      <c r="C12" s="65" t="s">
        <v>277</v>
      </c>
      <c r="D12" s="151">
        <v>3200</v>
      </c>
      <c r="E12" s="155"/>
      <c r="F12" s="59" t="s">
        <v>284</v>
      </c>
      <c r="G12" s="59" t="s">
        <v>272</v>
      </c>
      <c r="H12" s="59"/>
      <c r="I12" s="59"/>
      <c r="J12" s="59"/>
      <c r="K12" s="59"/>
      <c r="L12" s="95"/>
      <c r="M12" s="95"/>
    </row>
    <row r="13" spans="1:13" x14ac:dyDescent="0.25">
      <c r="A13" s="156" t="s">
        <v>266</v>
      </c>
      <c r="B13" s="13" t="s">
        <v>276</v>
      </c>
      <c r="C13" s="64" t="s">
        <v>277</v>
      </c>
      <c r="D13" s="150">
        <v>7900</v>
      </c>
      <c r="E13" s="155"/>
      <c r="F13" s="59" t="s">
        <v>114</v>
      </c>
      <c r="G13" s="59" t="s">
        <v>279</v>
      </c>
      <c r="H13" s="59" t="s">
        <v>277</v>
      </c>
      <c r="I13" s="59" t="s">
        <v>278</v>
      </c>
      <c r="J13" s="59" t="s">
        <v>280</v>
      </c>
      <c r="K13" s="59" t="s">
        <v>255</v>
      </c>
      <c r="L13" s="95"/>
      <c r="M13" s="95"/>
    </row>
    <row r="14" spans="1:13" x14ac:dyDescent="0.25">
      <c r="A14" s="157" t="s">
        <v>267</v>
      </c>
      <c r="B14" s="14" t="s">
        <v>281</v>
      </c>
      <c r="C14" s="65" t="s">
        <v>279</v>
      </c>
      <c r="D14" s="152">
        <v>5600</v>
      </c>
      <c r="E14" s="54"/>
      <c r="F14" s="59" t="s">
        <v>266</v>
      </c>
      <c r="G14" s="68"/>
      <c r="H14" s="68">
        <v>22400</v>
      </c>
      <c r="I14" s="68">
        <v>4800</v>
      </c>
      <c r="J14" s="68"/>
      <c r="K14" s="68">
        <v>27200</v>
      </c>
      <c r="L14" s="95"/>
      <c r="M14" s="95"/>
    </row>
    <row r="15" spans="1:13" x14ac:dyDescent="0.25">
      <c r="A15" s="156" t="s">
        <v>270</v>
      </c>
      <c r="B15" s="13" t="s">
        <v>276</v>
      </c>
      <c r="C15" s="64" t="s">
        <v>277</v>
      </c>
      <c r="D15" s="153">
        <v>8300</v>
      </c>
      <c r="E15" s="46"/>
      <c r="F15" s="59" t="s">
        <v>270</v>
      </c>
      <c r="G15" s="68">
        <v>9300</v>
      </c>
      <c r="H15" s="68">
        <v>11600</v>
      </c>
      <c r="I15" s="68">
        <v>9500</v>
      </c>
      <c r="J15" s="68">
        <v>12500</v>
      </c>
      <c r="K15" s="68">
        <v>42900</v>
      </c>
      <c r="L15" s="95"/>
      <c r="M15" s="95"/>
    </row>
    <row r="16" spans="1:13" ht="15.75" customHeight="1" x14ac:dyDescent="0.25">
      <c r="A16" s="157" t="s">
        <v>268</v>
      </c>
      <c r="B16" s="14" t="s">
        <v>281</v>
      </c>
      <c r="C16" s="65" t="s">
        <v>277</v>
      </c>
      <c r="D16" s="154">
        <v>6600</v>
      </c>
      <c r="E16" s="46"/>
      <c r="F16" s="59" t="s">
        <v>267</v>
      </c>
      <c r="G16" s="68">
        <v>20300</v>
      </c>
      <c r="H16" s="68">
        <v>4100</v>
      </c>
      <c r="I16" s="68">
        <v>4600</v>
      </c>
      <c r="J16" s="68">
        <v>10900</v>
      </c>
      <c r="K16" s="68">
        <v>39900</v>
      </c>
      <c r="L16" s="95"/>
      <c r="M16" s="95"/>
    </row>
    <row r="17" spans="1:13" x14ac:dyDescent="0.25">
      <c r="A17" s="156" t="s">
        <v>269</v>
      </c>
      <c r="B17" s="13" t="s">
        <v>274</v>
      </c>
      <c r="C17" s="64" t="s">
        <v>279</v>
      </c>
      <c r="D17" s="153">
        <v>3800</v>
      </c>
      <c r="E17" s="46"/>
      <c r="F17" s="59" t="s">
        <v>268</v>
      </c>
      <c r="G17" s="68"/>
      <c r="H17" s="68">
        <v>20900</v>
      </c>
      <c r="I17" s="68">
        <v>14300</v>
      </c>
      <c r="J17" s="68">
        <v>3800</v>
      </c>
      <c r="K17" s="68">
        <v>39000</v>
      </c>
      <c r="L17" s="161"/>
      <c r="M17" s="95"/>
    </row>
    <row r="18" spans="1:13" x14ac:dyDescent="0.25">
      <c r="A18" s="157" t="s">
        <v>267</v>
      </c>
      <c r="B18" s="14" t="s">
        <v>282</v>
      </c>
      <c r="C18" s="65" t="s">
        <v>279</v>
      </c>
      <c r="D18" s="154">
        <v>4000</v>
      </c>
      <c r="E18" s="46"/>
      <c r="F18" s="59" t="s">
        <v>255</v>
      </c>
      <c r="G18" s="68">
        <v>29600</v>
      </c>
      <c r="H18" s="68">
        <v>59000</v>
      </c>
      <c r="I18" s="68">
        <v>33200</v>
      </c>
      <c r="J18" s="68">
        <v>27200</v>
      </c>
      <c r="K18" s="68">
        <v>149000</v>
      </c>
      <c r="L18" s="95"/>
      <c r="M18" s="95"/>
    </row>
    <row r="19" spans="1:13" x14ac:dyDescent="0.25">
      <c r="A19" s="156" t="s">
        <v>269</v>
      </c>
      <c r="B19" s="13" t="s">
        <v>282</v>
      </c>
      <c r="C19" s="64" t="s">
        <v>279</v>
      </c>
      <c r="D19" s="153">
        <v>4900</v>
      </c>
      <c r="E19" s="161"/>
      <c r="F19" s="59"/>
      <c r="G19" s="59"/>
      <c r="H19" s="59"/>
      <c r="I19" s="59"/>
      <c r="J19" s="59"/>
      <c r="K19" s="59"/>
      <c r="L19" s="161"/>
      <c r="M19" s="95"/>
    </row>
    <row r="20" spans="1:13" x14ac:dyDescent="0.25">
      <c r="A20" s="157" t="s">
        <v>271</v>
      </c>
      <c r="B20" s="14" t="s">
        <v>276</v>
      </c>
      <c r="C20" s="65" t="s">
        <v>277</v>
      </c>
      <c r="D20" s="154">
        <v>3400</v>
      </c>
      <c r="E20" s="46"/>
      <c r="F20" s="59"/>
      <c r="G20" s="59"/>
      <c r="H20" s="59"/>
      <c r="I20" s="59"/>
      <c r="J20" s="59"/>
      <c r="K20" s="59"/>
      <c r="L20" s="161"/>
      <c r="M20" s="95"/>
    </row>
    <row r="21" spans="1:13" x14ac:dyDescent="0.25">
      <c r="A21" s="156" t="s">
        <v>271</v>
      </c>
      <c r="B21" s="13" t="s">
        <v>276</v>
      </c>
      <c r="C21" s="64" t="s">
        <v>278</v>
      </c>
      <c r="D21" s="153">
        <v>4000</v>
      </c>
      <c r="E21" s="46"/>
      <c r="F21" s="162"/>
      <c r="G21" s="161"/>
      <c r="H21" s="161"/>
      <c r="I21" s="161"/>
      <c r="J21" s="161"/>
      <c r="K21" s="161"/>
      <c r="L21" s="161"/>
      <c r="M21" s="95"/>
    </row>
    <row r="22" spans="1:13" x14ac:dyDescent="0.25">
      <c r="A22" s="157" t="s">
        <v>266</v>
      </c>
      <c r="B22" s="14" t="s">
        <v>274</v>
      </c>
      <c r="C22" s="65" t="s">
        <v>277</v>
      </c>
      <c r="D22" s="154">
        <v>6600</v>
      </c>
      <c r="E22" s="46"/>
      <c r="G22" s="161"/>
      <c r="H22" s="161"/>
      <c r="I22" s="161"/>
      <c r="J22" s="161"/>
      <c r="K22" s="161"/>
      <c r="L22" s="161"/>
      <c r="M22" s="95"/>
    </row>
    <row r="23" spans="1:13" x14ac:dyDescent="0.25">
      <c r="A23" s="156" t="s">
        <v>271</v>
      </c>
      <c r="B23" s="13" t="s">
        <v>274</v>
      </c>
      <c r="C23" s="64" t="s">
        <v>277</v>
      </c>
      <c r="D23" s="153">
        <v>6900</v>
      </c>
      <c r="E23" s="46"/>
      <c r="F23" s="63" t="s">
        <v>299</v>
      </c>
      <c r="G23" s="161"/>
      <c r="H23" s="161"/>
      <c r="I23" s="161"/>
      <c r="J23" s="161"/>
      <c r="K23" s="161"/>
      <c r="L23" s="161"/>
      <c r="M23" s="161"/>
    </row>
    <row r="24" spans="1:13" x14ac:dyDescent="0.25">
      <c r="A24" s="157" t="s">
        <v>269</v>
      </c>
      <c r="B24" s="14" t="s">
        <v>275</v>
      </c>
      <c r="C24" s="65" t="s">
        <v>277</v>
      </c>
      <c r="D24" s="154">
        <v>4400</v>
      </c>
      <c r="E24" s="46"/>
      <c r="F24" s="163" t="s">
        <v>300</v>
      </c>
      <c r="G24" s="161"/>
      <c r="H24" s="161"/>
      <c r="I24" s="161"/>
      <c r="J24" s="161"/>
      <c r="K24" s="161"/>
      <c r="L24" s="161"/>
      <c r="M24" s="161"/>
    </row>
    <row r="25" spans="1:13" x14ac:dyDescent="0.25">
      <c r="A25" s="156" t="s">
        <v>269</v>
      </c>
      <c r="B25" s="15" t="s">
        <v>274</v>
      </c>
      <c r="C25" s="64" t="s">
        <v>278</v>
      </c>
      <c r="D25" s="153">
        <v>3300</v>
      </c>
      <c r="E25" s="46"/>
      <c r="F25" s="161"/>
      <c r="G25" s="161"/>
      <c r="H25" s="161"/>
      <c r="I25" s="161"/>
      <c r="J25" s="161"/>
      <c r="K25" s="161"/>
      <c r="L25" s="161"/>
      <c r="M25" s="161"/>
    </row>
    <row r="26" spans="1:13" x14ac:dyDescent="0.25">
      <c r="A26" s="157" t="s">
        <v>267</v>
      </c>
      <c r="B26" s="16" t="s">
        <v>275</v>
      </c>
      <c r="C26" s="65" t="s">
        <v>279</v>
      </c>
      <c r="D26" s="154">
        <v>5900</v>
      </c>
      <c r="E26" s="46"/>
      <c r="F26" s="163" t="s">
        <v>301</v>
      </c>
      <c r="G26" s="161"/>
      <c r="H26" s="161"/>
      <c r="I26" s="161"/>
      <c r="J26" s="161"/>
      <c r="K26" s="161"/>
      <c r="L26" s="161"/>
      <c r="M26" s="161"/>
    </row>
    <row r="27" spans="1:13" x14ac:dyDescent="0.25">
      <c r="A27" s="156" t="s">
        <v>268</v>
      </c>
      <c r="B27" s="15" t="s">
        <v>276</v>
      </c>
      <c r="C27" s="64" t="s">
        <v>278</v>
      </c>
      <c r="D27" s="153">
        <v>5800</v>
      </c>
      <c r="E27" s="46"/>
      <c r="F27" s="161"/>
      <c r="G27" s="161"/>
      <c r="H27" s="161"/>
      <c r="I27" s="161"/>
      <c r="J27" s="161"/>
      <c r="K27" s="161"/>
      <c r="L27" s="161"/>
      <c r="M27" s="161"/>
    </row>
    <row r="28" spans="1:13" x14ac:dyDescent="0.25">
      <c r="A28" s="157" t="s">
        <v>266</v>
      </c>
      <c r="B28" s="16" t="s">
        <v>282</v>
      </c>
      <c r="C28" s="65" t="s">
        <v>278</v>
      </c>
      <c r="D28" s="154">
        <v>4800</v>
      </c>
      <c r="E28" s="46"/>
      <c r="F28" s="161"/>
      <c r="G28" s="161"/>
      <c r="H28" s="161"/>
      <c r="I28" s="161"/>
      <c r="J28" s="161"/>
      <c r="K28" s="161"/>
      <c r="L28" s="161"/>
      <c r="M28" s="161"/>
    </row>
    <row r="29" spans="1:13" x14ac:dyDescent="0.25">
      <c r="A29" s="156" t="s">
        <v>271</v>
      </c>
      <c r="B29" s="15" t="s">
        <v>276</v>
      </c>
      <c r="C29" s="64" t="s">
        <v>279</v>
      </c>
      <c r="D29" s="153">
        <v>3400</v>
      </c>
      <c r="E29" s="46"/>
      <c r="F29" s="60" t="s">
        <v>0</v>
      </c>
      <c r="G29" s="161"/>
      <c r="H29" s="161"/>
      <c r="I29" s="161"/>
      <c r="J29" s="161"/>
      <c r="K29" s="161"/>
      <c r="L29" s="161"/>
      <c r="M29" s="161"/>
    </row>
    <row r="30" spans="1:13" x14ac:dyDescent="0.25">
      <c r="A30" s="157" t="s">
        <v>270</v>
      </c>
      <c r="B30" s="16" t="s">
        <v>281</v>
      </c>
      <c r="C30" s="65" t="s">
        <v>277</v>
      </c>
      <c r="D30" s="154">
        <v>3300</v>
      </c>
      <c r="E30" s="46"/>
      <c r="F30" s="63" t="s">
        <v>302</v>
      </c>
      <c r="G30" s="95"/>
      <c r="H30" s="95"/>
      <c r="I30" s="95"/>
      <c r="J30" s="95"/>
      <c r="K30" s="95"/>
      <c r="L30" s="95"/>
      <c r="M30" s="95"/>
    </row>
    <row r="31" spans="1:13" x14ac:dyDescent="0.25">
      <c r="A31" s="156" t="s">
        <v>267</v>
      </c>
      <c r="B31" s="15" t="s">
        <v>275</v>
      </c>
      <c r="C31" s="64" t="s">
        <v>280</v>
      </c>
      <c r="D31" s="153">
        <v>6100</v>
      </c>
      <c r="E31" s="46"/>
      <c r="F31" s="162" t="s">
        <v>304</v>
      </c>
      <c r="G31" s="95"/>
      <c r="H31" s="95"/>
      <c r="I31" s="95"/>
      <c r="J31" s="95"/>
      <c r="K31" s="95"/>
      <c r="L31" s="95"/>
      <c r="M31" s="95"/>
    </row>
    <row r="32" spans="1:13" x14ac:dyDescent="0.25">
      <c r="A32" s="157" t="s">
        <v>267</v>
      </c>
      <c r="B32" s="16" t="s">
        <v>276</v>
      </c>
      <c r="C32" s="65" t="s">
        <v>280</v>
      </c>
      <c r="D32" s="154">
        <v>4800</v>
      </c>
      <c r="E32" s="46"/>
      <c r="F32" s="63" t="s">
        <v>303</v>
      </c>
      <c r="L32" s="95"/>
      <c r="M32" s="95"/>
    </row>
    <row r="33" spans="1:25" x14ac:dyDescent="0.25">
      <c r="A33" s="156" t="s">
        <v>270</v>
      </c>
      <c r="B33" s="15" t="s">
        <v>282</v>
      </c>
      <c r="C33" s="64" t="s">
        <v>278</v>
      </c>
      <c r="D33" s="153">
        <v>4800</v>
      </c>
      <c r="E33" s="46"/>
      <c r="L33" s="161"/>
      <c r="M33" s="95"/>
    </row>
    <row r="34" spans="1:25" x14ac:dyDescent="0.25">
      <c r="A34" s="157" t="s">
        <v>270</v>
      </c>
      <c r="B34" s="16" t="s">
        <v>276</v>
      </c>
      <c r="C34" s="65" t="s">
        <v>280</v>
      </c>
      <c r="D34" s="154">
        <v>8000</v>
      </c>
      <c r="E34" s="46"/>
      <c r="F34" s="59" t="s">
        <v>284</v>
      </c>
      <c r="G34" s="59" t="s">
        <v>272</v>
      </c>
      <c r="H34" s="59"/>
      <c r="I34" s="59"/>
      <c r="J34" s="59"/>
      <c r="K34" s="59"/>
      <c r="L34" s="59"/>
      <c r="M34" s="95"/>
      <c r="O34" s="59"/>
      <c r="P34" s="59"/>
      <c r="Q34" s="59"/>
      <c r="R34" s="59"/>
      <c r="S34" s="59"/>
      <c r="T34" s="59"/>
      <c r="U34" s="59"/>
      <c r="V34" s="59"/>
      <c r="W34" s="59"/>
      <c r="X34" s="59"/>
      <c r="Y34" s="59"/>
    </row>
    <row r="35" spans="1:25" x14ac:dyDescent="0.25">
      <c r="A35" s="156" t="s">
        <v>268</v>
      </c>
      <c r="B35" s="15" t="s">
        <v>274</v>
      </c>
      <c r="C35" s="64" t="s">
        <v>277</v>
      </c>
      <c r="D35" s="153">
        <v>7200</v>
      </c>
      <c r="E35" s="46"/>
      <c r="F35" s="59" t="s">
        <v>114</v>
      </c>
      <c r="G35" s="59" t="s">
        <v>279</v>
      </c>
      <c r="H35" s="59" t="s">
        <v>277</v>
      </c>
      <c r="I35" s="59" t="s">
        <v>278</v>
      </c>
      <c r="J35" s="59" t="s">
        <v>280</v>
      </c>
      <c r="K35" s="59" t="s">
        <v>255</v>
      </c>
      <c r="L35" s="59"/>
      <c r="M35" s="161"/>
      <c r="N35" s="59"/>
      <c r="O35" s="59"/>
      <c r="P35" s="59"/>
      <c r="Q35" s="59"/>
      <c r="R35" s="59"/>
      <c r="S35" s="59"/>
      <c r="T35" s="59"/>
      <c r="U35" s="59"/>
      <c r="V35" s="59"/>
      <c r="W35" s="59"/>
      <c r="X35" s="59"/>
      <c r="Y35" s="59"/>
    </row>
    <row r="36" spans="1:25" x14ac:dyDescent="0.25">
      <c r="A36" s="157" t="s">
        <v>269</v>
      </c>
      <c r="B36" s="16" t="s">
        <v>276</v>
      </c>
      <c r="C36" s="65" t="s">
        <v>280</v>
      </c>
      <c r="D36" s="154">
        <v>8200</v>
      </c>
      <c r="E36" s="46"/>
      <c r="F36" s="59" t="s">
        <v>266</v>
      </c>
      <c r="G36" s="68"/>
      <c r="H36" s="68">
        <v>22400</v>
      </c>
      <c r="I36" s="68">
        <v>4800</v>
      </c>
      <c r="J36" s="68"/>
      <c r="K36" s="68">
        <v>27200</v>
      </c>
      <c r="L36" s="59"/>
      <c r="M36" s="59"/>
      <c r="N36" s="59"/>
      <c r="O36" s="59"/>
      <c r="P36" s="59"/>
      <c r="Q36" s="59"/>
      <c r="R36" s="59"/>
      <c r="S36" s="59"/>
      <c r="T36" s="59"/>
      <c r="U36" s="59"/>
      <c r="V36" s="59"/>
      <c r="W36" s="59"/>
      <c r="X36" s="59"/>
      <c r="Y36" s="59"/>
    </row>
    <row r="37" spans="1:25" x14ac:dyDescent="0.25">
      <c r="A37" s="156" t="s">
        <v>267</v>
      </c>
      <c r="B37" s="15" t="s">
        <v>281</v>
      </c>
      <c r="C37" s="64" t="s">
        <v>278</v>
      </c>
      <c r="D37" s="153">
        <v>4600</v>
      </c>
      <c r="E37" s="46"/>
      <c r="F37" s="59" t="s">
        <v>271</v>
      </c>
      <c r="G37" s="68">
        <v>7300</v>
      </c>
      <c r="H37" s="68">
        <v>10300</v>
      </c>
      <c r="I37" s="68">
        <v>7200</v>
      </c>
      <c r="J37" s="68"/>
      <c r="K37" s="68">
        <v>24800</v>
      </c>
      <c r="L37" s="59"/>
      <c r="M37" s="59"/>
      <c r="N37" s="59"/>
      <c r="O37" s="59"/>
      <c r="P37" s="59"/>
      <c r="Q37" s="59"/>
      <c r="R37" s="59"/>
      <c r="S37" s="59"/>
      <c r="T37" s="59"/>
      <c r="U37" s="59"/>
      <c r="V37" s="59"/>
      <c r="W37" s="59"/>
      <c r="X37" s="59"/>
      <c r="Y37" s="59"/>
    </row>
    <row r="38" spans="1:25" x14ac:dyDescent="0.25">
      <c r="A38" s="157" t="s">
        <v>269</v>
      </c>
      <c r="B38" s="16" t="s">
        <v>275</v>
      </c>
      <c r="C38" s="65" t="s">
        <v>278</v>
      </c>
      <c r="D38" s="154">
        <v>3300</v>
      </c>
      <c r="E38" s="46"/>
      <c r="F38" s="59" t="s">
        <v>267</v>
      </c>
      <c r="G38" s="68">
        <v>20300</v>
      </c>
      <c r="H38" s="68">
        <v>4100</v>
      </c>
      <c r="I38" s="68">
        <v>4600</v>
      </c>
      <c r="J38" s="68">
        <v>10900</v>
      </c>
      <c r="K38" s="68">
        <v>39900</v>
      </c>
      <c r="L38" s="59"/>
      <c r="M38" s="59"/>
      <c r="N38" s="59"/>
      <c r="O38" s="59"/>
      <c r="P38" s="59"/>
      <c r="Q38" s="59"/>
      <c r="R38" s="59"/>
      <c r="S38" s="59"/>
      <c r="T38" s="59"/>
      <c r="U38" s="59"/>
      <c r="V38" s="59"/>
      <c r="W38" s="59"/>
      <c r="X38" s="59"/>
      <c r="Y38" s="59"/>
    </row>
    <row r="39" spans="1:25" x14ac:dyDescent="0.25">
      <c r="A39" s="156" t="s">
        <v>271</v>
      </c>
      <c r="B39" s="15" t="s">
        <v>274</v>
      </c>
      <c r="C39" s="64" t="s">
        <v>278</v>
      </c>
      <c r="D39" s="153">
        <v>3200</v>
      </c>
      <c r="E39" s="46"/>
      <c r="F39" s="59" t="s">
        <v>268</v>
      </c>
      <c r="G39" s="68"/>
      <c r="H39" s="68">
        <v>20900</v>
      </c>
      <c r="I39" s="68">
        <v>14300</v>
      </c>
      <c r="J39" s="68">
        <v>3800</v>
      </c>
      <c r="K39" s="68">
        <v>39000</v>
      </c>
      <c r="L39" s="59"/>
      <c r="M39" s="59"/>
      <c r="N39" s="59"/>
      <c r="O39" s="59"/>
      <c r="P39" s="59"/>
      <c r="Q39" s="59"/>
      <c r="R39" s="59"/>
      <c r="S39" s="59"/>
      <c r="T39" s="59"/>
      <c r="U39" s="59"/>
      <c r="V39" s="59"/>
      <c r="W39" s="59"/>
      <c r="X39" s="59"/>
      <c r="Y39" s="59"/>
    </row>
    <row r="40" spans="1:25" x14ac:dyDescent="0.25">
      <c r="A40" s="157" t="s">
        <v>269</v>
      </c>
      <c r="B40" s="16" t="s">
        <v>276</v>
      </c>
      <c r="C40" s="65" t="s">
        <v>278</v>
      </c>
      <c r="D40" s="154">
        <v>5200</v>
      </c>
      <c r="E40" s="46"/>
      <c r="F40" s="59" t="s">
        <v>255</v>
      </c>
      <c r="G40" s="68">
        <v>27600</v>
      </c>
      <c r="H40" s="68">
        <v>57700</v>
      </c>
      <c r="I40" s="68">
        <v>30900</v>
      </c>
      <c r="J40" s="68">
        <v>14700</v>
      </c>
      <c r="K40" s="68">
        <v>130900</v>
      </c>
      <c r="L40" s="59"/>
      <c r="M40" s="59"/>
      <c r="N40" s="59"/>
      <c r="O40" s="59"/>
      <c r="P40" s="59"/>
      <c r="Q40" s="59"/>
      <c r="R40" s="59"/>
      <c r="S40" s="59"/>
      <c r="T40" s="59"/>
      <c r="U40" s="59"/>
      <c r="V40" s="59"/>
      <c r="W40" s="59"/>
      <c r="X40" s="59"/>
      <c r="Y40" s="59"/>
    </row>
    <row r="41" spans="1:25" x14ac:dyDescent="0.25">
      <c r="A41" s="156" t="s">
        <v>270</v>
      </c>
      <c r="B41" s="15" t="s">
        <v>276</v>
      </c>
      <c r="C41" s="64" t="s">
        <v>279</v>
      </c>
      <c r="D41" s="153">
        <v>3600</v>
      </c>
      <c r="E41" s="46"/>
      <c r="F41" s="59"/>
      <c r="G41" s="59"/>
      <c r="H41" s="59"/>
      <c r="I41" s="59"/>
      <c r="J41" s="59"/>
      <c r="K41" s="59"/>
      <c r="L41" s="59"/>
      <c r="M41" s="59"/>
      <c r="N41" s="59"/>
      <c r="O41" s="59"/>
      <c r="P41" s="59"/>
      <c r="Q41" s="59"/>
      <c r="R41" s="59"/>
      <c r="S41" s="59"/>
      <c r="T41" s="59"/>
      <c r="U41" s="59"/>
      <c r="V41" s="59"/>
      <c r="W41" s="59"/>
      <c r="X41" s="59"/>
      <c r="Y41" s="59"/>
    </row>
    <row r="42" spans="1:25" x14ac:dyDescent="0.25">
      <c r="A42" s="157" t="s">
        <v>267</v>
      </c>
      <c r="B42" s="16" t="s">
        <v>275</v>
      </c>
      <c r="C42" s="65" t="s">
        <v>277</v>
      </c>
      <c r="D42" s="154">
        <v>4100</v>
      </c>
      <c r="E42" s="46"/>
      <c r="F42" s="59"/>
      <c r="G42" s="59"/>
      <c r="H42" s="59"/>
      <c r="I42" s="59"/>
      <c r="J42" s="59"/>
      <c r="K42" s="59"/>
      <c r="L42" s="59"/>
      <c r="M42" s="59"/>
      <c r="N42" s="59"/>
      <c r="O42" s="59"/>
      <c r="P42" s="59"/>
      <c r="Q42" s="59"/>
      <c r="R42" s="59"/>
      <c r="S42" s="59"/>
      <c r="T42" s="59"/>
      <c r="U42" s="59"/>
      <c r="V42" s="59"/>
      <c r="W42" s="59"/>
      <c r="X42" s="59"/>
      <c r="Y42" s="59"/>
    </row>
    <row r="43" spans="1:25" x14ac:dyDescent="0.25">
      <c r="A43" s="156" t="s">
        <v>268</v>
      </c>
      <c r="B43" s="15" t="s">
        <v>275</v>
      </c>
      <c r="C43" s="64" t="s">
        <v>278</v>
      </c>
      <c r="D43" s="153">
        <v>8500</v>
      </c>
      <c r="E43" s="46"/>
      <c r="F43" s="59"/>
      <c r="G43" s="59"/>
      <c r="H43" s="59"/>
      <c r="I43" s="59"/>
      <c r="J43" s="59"/>
      <c r="K43" s="59"/>
      <c r="L43" s="59"/>
      <c r="M43" s="59"/>
      <c r="N43" s="59"/>
      <c r="O43" s="59"/>
      <c r="P43" s="59"/>
      <c r="Q43" s="59"/>
      <c r="R43" s="59"/>
      <c r="S43" s="59"/>
      <c r="T43" s="59"/>
      <c r="U43" s="59"/>
      <c r="V43" s="59"/>
      <c r="W43" s="59"/>
      <c r="X43" s="59"/>
      <c r="Y43" s="59"/>
    </row>
    <row r="44" spans="1:25" x14ac:dyDescent="0.25">
      <c r="A44" s="157" t="s">
        <v>270</v>
      </c>
      <c r="B44" s="16" t="s">
        <v>282</v>
      </c>
      <c r="C44" s="65" t="s">
        <v>280</v>
      </c>
      <c r="D44" s="154">
        <v>4500</v>
      </c>
      <c r="E44" s="46"/>
      <c r="F44" s="59"/>
      <c r="G44" s="59"/>
      <c r="H44" s="59"/>
      <c r="I44" s="59"/>
      <c r="J44" s="59"/>
      <c r="K44" s="59"/>
      <c r="L44" s="59"/>
    </row>
    <row r="45" spans="1:25" x14ac:dyDescent="0.25">
      <c r="A45" s="156" t="s">
        <v>270</v>
      </c>
      <c r="B45" s="15" t="s">
        <v>274</v>
      </c>
      <c r="C45" s="64" t="s">
        <v>278</v>
      </c>
      <c r="D45" s="153">
        <v>4700</v>
      </c>
      <c r="E45" s="46"/>
      <c r="F45" s="59"/>
      <c r="G45" s="59"/>
      <c r="H45" s="59"/>
      <c r="I45" s="59"/>
      <c r="J45" s="59"/>
      <c r="K45" s="59"/>
      <c r="L45" s="59"/>
    </row>
    <row r="46" spans="1:25" x14ac:dyDescent="0.25">
      <c r="A46" s="157" t="s">
        <v>266</v>
      </c>
      <c r="B46" s="16" t="s">
        <v>281</v>
      </c>
      <c r="C46" s="65" t="s">
        <v>277</v>
      </c>
      <c r="D46" s="154">
        <v>7900</v>
      </c>
      <c r="E46" s="46"/>
      <c r="F46" s="59"/>
      <c r="G46" s="59"/>
      <c r="H46" s="59"/>
      <c r="I46" s="59"/>
      <c r="J46" s="59"/>
      <c r="K46" s="59"/>
      <c r="L46" s="59"/>
    </row>
    <row r="47" spans="1:25" x14ac:dyDescent="0.25">
      <c r="A47" s="156" t="s">
        <v>267</v>
      </c>
      <c r="B47" s="15" t="s">
        <v>281</v>
      </c>
      <c r="C47" s="64" t="s">
        <v>279</v>
      </c>
      <c r="D47" s="153">
        <v>4800</v>
      </c>
      <c r="E47" s="46"/>
      <c r="F47" s="59"/>
      <c r="G47" s="59"/>
      <c r="H47" s="59"/>
      <c r="I47" s="59"/>
      <c r="J47" s="59"/>
      <c r="K47" s="59"/>
      <c r="L47" s="59"/>
    </row>
    <row r="48" spans="1:25" x14ac:dyDescent="0.25">
      <c r="A48" s="157" t="s">
        <v>271</v>
      </c>
      <c r="B48" s="16" t="s">
        <v>275</v>
      </c>
      <c r="C48" s="65" t="s">
        <v>279</v>
      </c>
      <c r="D48" s="154">
        <v>3900</v>
      </c>
      <c r="E48" s="46"/>
      <c r="F48" s="59"/>
      <c r="G48" s="59"/>
      <c r="H48" s="59"/>
      <c r="I48" s="59"/>
      <c r="J48" s="59"/>
      <c r="K48" s="59"/>
      <c r="L48" s="59"/>
    </row>
    <row r="49" spans="1:12" x14ac:dyDescent="0.25">
      <c r="A49" s="156" t="s">
        <v>269</v>
      </c>
      <c r="B49" s="15" t="s">
        <v>274</v>
      </c>
      <c r="C49" s="15" t="s">
        <v>277</v>
      </c>
      <c r="D49" s="153">
        <v>3100</v>
      </c>
      <c r="F49" s="59"/>
      <c r="G49" s="59"/>
      <c r="H49" s="59"/>
      <c r="I49" s="59"/>
      <c r="J49" s="59"/>
      <c r="K49" s="59"/>
      <c r="L49" s="59"/>
    </row>
    <row r="50" spans="1:12" x14ac:dyDescent="0.25">
      <c r="F50" s="59"/>
      <c r="G50" s="59"/>
      <c r="H50" s="59"/>
      <c r="I50" s="59"/>
      <c r="J50" s="59"/>
      <c r="K50" s="59"/>
      <c r="L50" s="59"/>
    </row>
    <row r="51" spans="1:12" x14ac:dyDescent="0.25">
      <c r="F51" s="59"/>
      <c r="G51" s="59"/>
      <c r="H51" s="59"/>
      <c r="I51" s="59"/>
      <c r="J51" s="59"/>
      <c r="K51" s="59"/>
      <c r="L51" s="59"/>
    </row>
    <row r="52" spans="1:12" x14ac:dyDescent="0.25">
      <c r="F52" s="59"/>
      <c r="G52" s="59"/>
      <c r="H52" s="59"/>
      <c r="I52" s="59"/>
      <c r="J52" s="59"/>
      <c r="K52" s="59"/>
      <c r="L52" s="59"/>
    </row>
    <row r="53" spans="1:12" x14ac:dyDescent="0.25">
      <c r="F53" s="59"/>
      <c r="G53" s="59"/>
      <c r="H53" s="59"/>
      <c r="I53" s="59"/>
      <c r="J53" s="59"/>
      <c r="K53" s="59"/>
      <c r="L53" s="59"/>
    </row>
    <row r="54" spans="1:12" x14ac:dyDescent="0.25">
      <c r="F54" s="59"/>
      <c r="G54" s="59"/>
      <c r="H54" s="59"/>
      <c r="I54" s="59"/>
      <c r="J54" s="59"/>
      <c r="K54" s="59"/>
      <c r="L54" s="59"/>
    </row>
    <row r="55" spans="1:12" x14ac:dyDescent="0.25">
      <c r="F55" s="59"/>
      <c r="G55" s="59"/>
      <c r="H55" s="59"/>
      <c r="I55" s="59"/>
      <c r="J55" s="59"/>
      <c r="K55" s="59"/>
      <c r="L55" s="59"/>
    </row>
    <row r="56" spans="1:12" x14ac:dyDescent="0.25">
      <c r="A56" s="63"/>
      <c r="F56" s="59"/>
      <c r="G56" s="59"/>
      <c r="H56" s="59"/>
      <c r="I56" s="59"/>
      <c r="J56" s="59"/>
      <c r="K56" s="59"/>
      <c r="L56" s="59"/>
    </row>
    <row r="57" spans="1:12" x14ac:dyDescent="0.25">
      <c r="A57" s="63"/>
      <c r="F57" s="59"/>
      <c r="G57" s="59"/>
      <c r="H57" s="59"/>
      <c r="I57" s="59"/>
      <c r="J57" s="59"/>
      <c r="K57" s="59"/>
      <c r="L57" s="59"/>
    </row>
    <row r="58" spans="1:12" x14ac:dyDescent="0.25">
      <c r="A58" s="63"/>
      <c r="F58" s="59"/>
      <c r="G58" s="59"/>
      <c r="H58" s="59"/>
      <c r="I58" s="59"/>
      <c r="J58" s="59"/>
      <c r="K58" s="59"/>
      <c r="L58" s="59"/>
    </row>
    <row r="59" spans="1:12" x14ac:dyDescent="0.25">
      <c r="A59" s="63"/>
      <c r="F59" s="59"/>
      <c r="G59" s="59"/>
      <c r="H59" s="59"/>
      <c r="I59" s="59"/>
      <c r="J59" s="59"/>
      <c r="K59" s="59"/>
      <c r="L59" s="59"/>
    </row>
    <row r="60" spans="1:12" x14ac:dyDescent="0.25">
      <c r="F60" s="59"/>
      <c r="G60" s="59"/>
      <c r="H60" s="59"/>
      <c r="I60" s="59"/>
      <c r="J60" s="59"/>
      <c r="K60" s="59"/>
      <c r="L60" s="59"/>
    </row>
    <row r="61" spans="1:12" x14ac:dyDescent="0.25">
      <c r="F61" s="59"/>
      <c r="G61" s="59"/>
      <c r="H61" s="59"/>
      <c r="I61" s="59"/>
      <c r="J61" s="59"/>
      <c r="K61" s="59"/>
      <c r="L61" s="59"/>
    </row>
    <row r="62" spans="1:12" x14ac:dyDescent="0.25">
      <c r="F62" s="59"/>
      <c r="G62" s="59"/>
      <c r="H62" s="59"/>
      <c r="I62" s="59"/>
      <c r="J62" s="59"/>
      <c r="K62" s="59"/>
      <c r="L62" s="59"/>
    </row>
    <row r="63" spans="1:12" x14ac:dyDescent="0.25">
      <c r="F63" s="59"/>
      <c r="G63" s="59"/>
      <c r="H63" s="59"/>
      <c r="I63" s="59"/>
      <c r="J63" s="59"/>
      <c r="K63" s="59"/>
      <c r="L63" s="59"/>
    </row>
    <row r="64" spans="1:12" x14ac:dyDescent="0.25">
      <c r="F64" s="59"/>
      <c r="G64" s="59"/>
      <c r="H64" s="59"/>
      <c r="I64" s="59"/>
      <c r="J64" s="59"/>
      <c r="K64" s="59"/>
      <c r="L64" s="59"/>
    </row>
    <row r="65" spans="6:12" x14ac:dyDescent="0.25">
      <c r="F65" s="59"/>
      <c r="G65" s="59"/>
      <c r="H65" s="59"/>
      <c r="I65" s="59"/>
      <c r="J65" s="59"/>
      <c r="K65" s="59"/>
      <c r="L65" s="59"/>
    </row>
    <row r="66" spans="6:12" x14ac:dyDescent="0.25">
      <c r="F66" s="59"/>
      <c r="G66" s="59"/>
      <c r="H66" s="59"/>
      <c r="I66" s="59"/>
      <c r="J66" s="59"/>
      <c r="K66" s="59"/>
      <c r="L66" s="59"/>
    </row>
    <row r="67" spans="6:12" x14ac:dyDescent="0.25">
      <c r="F67" s="59"/>
      <c r="G67" s="59"/>
      <c r="H67" s="59"/>
      <c r="I67" s="59"/>
      <c r="J67" s="59"/>
      <c r="K67" s="59"/>
      <c r="L67" s="59"/>
    </row>
    <row r="68" spans="6:12" x14ac:dyDescent="0.25">
      <c r="F68" s="59"/>
      <c r="G68" s="59"/>
      <c r="H68" s="59"/>
      <c r="I68" s="59"/>
      <c r="J68" s="59"/>
      <c r="K68" s="59"/>
      <c r="L68" s="59"/>
    </row>
  </sheetData>
  <sheetProtection algorithmName="SHA-512" hashValue="mLSv1VnCNZOn/j+Xphzl+vDvKT6htWiGFdP4ZNBY2tG+u6IlP5CvXjmXN4Oap13o5U+FsEVjqd8daEqanpr3bw==" saltValue="seiRzB4y87wrl7V1nuKb6A==" spinCount="100000" sheet="1" objects="1" scenarios="1" selectLockedCells="1" selectUnlockedCells="1"/>
  <pageMargins left="0.7" right="0.7" top="0.75" bottom="0.75" header="0.3" footer="0.3"/>
  <drawing r:id="rId3"/>
  <tableParts count="1">
    <tablePart r:id="rId4"/>
  </tableParts>
  <extLst>
    <ext xmlns:x14="http://schemas.microsoft.com/office/spreadsheetml/2009/9/main" uri="{A8765BA9-456A-4dab-B4F3-ACF838C121DE}">
      <x14:slicerList>
        <x14:slicer r:id="rId5"/>
      </x14:slicerList>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tint="-0.34998626667073579"/>
  </sheetPr>
  <dimension ref="A1:K58"/>
  <sheetViews>
    <sheetView zoomScale="115" zoomScaleNormal="115" workbookViewId="0"/>
  </sheetViews>
  <sheetFormatPr defaultRowHeight="15.75" x14ac:dyDescent="0.25"/>
  <cols>
    <col min="1" max="1" width="16.85546875" style="62" customWidth="1"/>
    <col min="2" max="2" width="17.140625" style="62" customWidth="1"/>
    <col min="3" max="3" width="13.42578125" style="62" customWidth="1"/>
    <col min="4" max="4" width="13.85546875" style="62" customWidth="1"/>
    <col min="5" max="5" width="6.85546875" style="62" customWidth="1"/>
    <col min="6" max="6" width="18.140625" style="62" bestFit="1" customWidth="1"/>
    <col min="7" max="7" width="9.140625" style="62" bestFit="1" customWidth="1"/>
    <col min="8" max="8" width="20.5703125" style="62" bestFit="1" customWidth="1"/>
    <col min="9" max="9" width="15.85546875" style="62" bestFit="1" customWidth="1"/>
    <col min="10" max="10" width="19.140625" style="62" bestFit="1" customWidth="1"/>
    <col min="11" max="16384" width="9.140625" style="62"/>
  </cols>
  <sheetData>
    <row r="1" spans="1:6" x14ac:dyDescent="0.25">
      <c r="A1" s="62" t="s">
        <v>141</v>
      </c>
    </row>
    <row r="3" spans="1:6" x14ac:dyDescent="0.25">
      <c r="A3" s="60" t="s">
        <v>0</v>
      </c>
    </row>
    <row r="4" spans="1:6" x14ac:dyDescent="0.25">
      <c r="A4" s="169" t="s">
        <v>307</v>
      </c>
    </row>
    <row r="5" spans="1:6" x14ac:dyDescent="0.25">
      <c r="A5" s="63" t="s">
        <v>306</v>
      </c>
    </row>
    <row r="6" spans="1:6" x14ac:dyDescent="0.25">
      <c r="A6" s="63" t="s">
        <v>309</v>
      </c>
    </row>
    <row r="7" spans="1:6" x14ac:dyDescent="0.25">
      <c r="A7" s="63" t="s">
        <v>311</v>
      </c>
    </row>
    <row r="8" spans="1:6" x14ac:dyDescent="0.25">
      <c r="A8" s="63" t="s">
        <v>310</v>
      </c>
    </row>
    <row r="9" spans="1:6" x14ac:dyDescent="0.25">
      <c r="A9" s="63" t="s">
        <v>312</v>
      </c>
    </row>
    <row r="10" spans="1:6" x14ac:dyDescent="0.25">
      <c r="A10" s="63" t="s">
        <v>313</v>
      </c>
    </row>
    <row r="11" spans="1:6" x14ac:dyDescent="0.25">
      <c r="A11" s="63"/>
    </row>
    <row r="12" spans="1:6" ht="15.75" customHeight="1" x14ac:dyDescent="0.25">
      <c r="A12" s="193" t="s">
        <v>314</v>
      </c>
      <c r="B12" s="193"/>
      <c r="C12" s="193"/>
      <c r="D12" s="193"/>
      <c r="E12" s="193"/>
      <c r="F12" s="193"/>
    </row>
    <row r="13" spans="1:6" ht="15.75" customHeight="1" x14ac:dyDescent="0.25">
      <c r="A13" s="172" t="s">
        <v>315</v>
      </c>
      <c r="B13" s="173"/>
      <c r="C13" s="173"/>
      <c r="D13" s="173"/>
      <c r="E13" s="173"/>
      <c r="F13" s="173"/>
    </row>
    <row r="14" spans="1:6" ht="15.75" customHeight="1" x14ac:dyDescent="0.25">
      <c r="A14" s="172" t="s">
        <v>316</v>
      </c>
      <c r="B14" s="171"/>
      <c r="C14" s="171"/>
      <c r="D14" s="171"/>
      <c r="E14" s="171"/>
      <c r="F14" s="171"/>
    </row>
    <row r="15" spans="1:6" ht="15.75" customHeight="1" x14ac:dyDescent="0.25">
      <c r="A15" s="172" t="s">
        <v>317</v>
      </c>
      <c r="B15" s="171"/>
      <c r="C15" s="171"/>
      <c r="D15" s="171"/>
      <c r="E15" s="171"/>
      <c r="F15" s="171"/>
    </row>
    <row r="17" spans="1:11" ht="30" customHeight="1" x14ac:dyDescent="0.25">
      <c r="A17" s="51" t="s">
        <v>111</v>
      </c>
      <c r="B17" s="51" t="s">
        <v>112</v>
      </c>
      <c r="C17" s="51" t="s">
        <v>113</v>
      </c>
      <c r="D17" s="51" t="s">
        <v>114</v>
      </c>
      <c r="E17" s="52"/>
      <c r="F17" s="165"/>
      <c r="G17" s="165"/>
      <c r="H17" s="166"/>
      <c r="I17" s="164"/>
      <c r="J17" s="165"/>
    </row>
    <row r="18" spans="1:11" x14ac:dyDescent="0.25">
      <c r="A18" s="15">
        <v>43036</v>
      </c>
      <c r="B18" s="13" t="s">
        <v>117</v>
      </c>
      <c r="C18" s="64">
        <v>152392.57999999999</v>
      </c>
      <c r="D18" s="55" t="s">
        <v>138</v>
      </c>
      <c r="E18" s="155"/>
      <c r="F18"/>
      <c r="G18"/>
      <c r="H18"/>
      <c r="I18" s="70"/>
      <c r="J18" s="167"/>
    </row>
    <row r="19" spans="1:11" x14ac:dyDescent="0.25">
      <c r="A19" s="16">
        <v>43035</v>
      </c>
      <c r="B19" s="14" t="s">
        <v>115</v>
      </c>
      <c r="C19" s="65">
        <v>158127.70000000001</v>
      </c>
      <c r="D19" s="56" t="s">
        <v>137</v>
      </c>
      <c r="E19" s="155"/>
      <c r="F19"/>
      <c r="G19"/>
      <c r="H19"/>
      <c r="I19" s="70"/>
      <c r="J19" s="167"/>
    </row>
    <row r="20" spans="1:11" x14ac:dyDescent="0.25">
      <c r="A20" s="15">
        <v>43036</v>
      </c>
      <c r="B20" s="13" t="s">
        <v>116</v>
      </c>
      <c r="C20" s="64">
        <v>52392.58</v>
      </c>
      <c r="D20" s="55" t="s">
        <v>138</v>
      </c>
      <c r="E20" s="155"/>
      <c r="F20"/>
      <c r="G20"/>
      <c r="H20"/>
      <c r="I20" s="70"/>
      <c r="J20" s="167"/>
    </row>
    <row r="21" spans="1:11" x14ac:dyDescent="0.25">
      <c r="A21" s="16">
        <v>43036</v>
      </c>
      <c r="B21" s="14" t="s">
        <v>116</v>
      </c>
      <c r="C21" s="65">
        <v>52392.58</v>
      </c>
      <c r="D21" s="56" t="s">
        <v>138</v>
      </c>
      <c r="E21" s="155"/>
      <c r="F21"/>
      <c r="G21"/>
      <c r="H21"/>
      <c r="I21" s="70"/>
      <c r="J21" s="167"/>
    </row>
    <row r="22" spans="1:11" x14ac:dyDescent="0.25">
      <c r="A22" s="15">
        <v>43036</v>
      </c>
      <c r="B22" s="13" t="s">
        <v>117</v>
      </c>
      <c r="C22" s="64">
        <v>114458.75</v>
      </c>
      <c r="D22" s="55" t="s">
        <v>136</v>
      </c>
      <c r="E22" s="155"/>
      <c r="F22"/>
      <c r="G22"/>
      <c r="H22"/>
      <c r="I22" s="70"/>
      <c r="J22" s="167"/>
    </row>
    <row r="23" spans="1:11" x14ac:dyDescent="0.25">
      <c r="A23" s="16">
        <v>43036</v>
      </c>
      <c r="B23" s="14" t="s">
        <v>118</v>
      </c>
      <c r="C23" s="65">
        <v>158127.70000000001</v>
      </c>
      <c r="D23" s="57" t="s">
        <v>137</v>
      </c>
      <c r="E23" s="54"/>
      <c r="F23"/>
      <c r="G23"/>
      <c r="H23"/>
      <c r="I23" s="70"/>
      <c r="J23" s="167"/>
    </row>
    <row r="24" spans="1:11" x14ac:dyDescent="0.25">
      <c r="A24" s="15">
        <v>43036</v>
      </c>
      <c r="B24" s="13" t="s">
        <v>115</v>
      </c>
      <c r="C24" s="64">
        <v>94259.4</v>
      </c>
      <c r="D24" s="13" t="s">
        <v>135</v>
      </c>
      <c r="E24" s="46"/>
      <c r="F24"/>
      <c r="G24"/>
      <c r="H24"/>
      <c r="I24" s="70"/>
      <c r="J24" s="71"/>
    </row>
    <row r="25" spans="1:11" ht="15.75" customHeight="1" x14ac:dyDescent="0.25">
      <c r="A25" s="16">
        <v>43035</v>
      </c>
      <c r="B25" s="14" t="s">
        <v>119</v>
      </c>
      <c r="C25" s="65">
        <v>114458.75</v>
      </c>
      <c r="D25" s="14" t="s">
        <v>136</v>
      </c>
      <c r="E25" s="46"/>
      <c r="F25"/>
      <c r="G25"/>
      <c r="H25"/>
      <c r="I25" s="168"/>
      <c r="J25" s="71"/>
    </row>
    <row r="26" spans="1:11" x14ac:dyDescent="0.25">
      <c r="A26" s="15">
        <v>43036</v>
      </c>
      <c r="B26" s="13" t="s">
        <v>118</v>
      </c>
      <c r="C26" s="64">
        <v>114458.75</v>
      </c>
      <c r="D26" s="13" t="s">
        <v>136</v>
      </c>
      <c r="E26" s="46"/>
      <c r="F26"/>
      <c r="G26"/>
      <c r="H26"/>
      <c r="I26"/>
      <c r="J26"/>
      <c r="K26"/>
    </row>
    <row r="27" spans="1:11" x14ac:dyDescent="0.25">
      <c r="A27" s="16">
        <v>43035</v>
      </c>
      <c r="B27" s="14" t="s">
        <v>120</v>
      </c>
      <c r="C27" s="65">
        <v>52392.58</v>
      </c>
      <c r="D27" s="14" t="s">
        <v>138</v>
      </c>
      <c r="E27" s="46"/>
      <c r="F27"/>
      <c r="G27"/>
      <c r="H27"/>
      <c r="I27"/>
      <c r="J27"/>
      <c r="K27"/>
    </row>
    <row r="28" spans="1:11" x14ac:dyDescent="0.25">
      <c r="A28" s="15">
        <v>43035</v>
      </c>
      <c r="B28" s="13" t="s">
        <v>120</v>
      </c>
      <c r="C28" s="64">
        <v>114458.75</v>
      </c>
      <c r="D28" s="13" t="s">
        <v>136</v>
      </c>
      <c r="E28" s="46"/>
      <c r="F28"/>
      <c r="G28"/>
      <c r="H28"/>
      <c r="I28"/>
      <c r="J28"/>
      <c r="K28"/>
    </row>
    <row r="29" spans="1:11" x14ac:dyDescent="0.25">
      <c r="A29" s="16">
        <v>43037</v>
      </c>
      <c r="B29" s="14" t="s">
        <v>117</v>
      </c>
      <c r="C29" s="65">
        <v>158127.70000000001</v>
      </c>
      <c r="D29" s="14" t="s">
        <v>137</v>
      </c>
      <c r="E29" s="46"/>
      <c r="F29"/>
      <c r="G29"/>
      <c r="H29"/>
      <c r="I29"/>
      <c r="J29"/>
      <c r="K29"/>
    </row>
    <row r="30" spans="1:11" x14ac:dyDescent="0.25">
      <c r="A30" s="15">
        <v>43035</v>
      </c>
      <c r="B30" s="13" t="s">
        <v>115</v>
      </c>
      <c r="C30" s="64">
        <v>52392.58</v>
      </c>
      <c r="D30" s="13" t="s">
        <v>138</v>
      </c>
      <c r="E30" s="46"/>
      <c r="F30"/>
      <c r="G30"/>
      <c r="H30"/>
      <c r="I30"/>
      <c r="J30"/>
      <c r="K30"/>
    </row>
    <row r="31" spans="1:11" x14ac:dyDescent="0.25">
      <c r="A31" s="16">
        <v>43035</v>
      </c>
      <c r="B31" s="14" t="s">
        <v>116</v>
      </c>
      <c r="C31" s="65">
        <v>158127.70000000001</v>
      </c>
      <c r="D31" s="14" t="s">
        <v>137</v>
      </c>
      <c r="E31" s="46"/>
      <c r="F31"/>
      <c r="G31"/>
      <c r="H31"/>
      <c r="I31"/>
      <c r="J31"/>
      <c r="K31"/>
    </row>
    <row r="32" spans="1:11" x14ac:dyDescent="0.25">
      <c r="A32" s="15">
        <v>43036</v>
      </c>
      <c r="B32" s="13" t="s">
        <v>116</v>
      </c>
      <c r="C32" s="64">
        <v>94259.4</v>
      </c>
      <c r="D32" s="13" t="s">
        <v>135</v>
      </c>
      <c r="E32" s="46"/>
      <c r="F32"/>
      <c r="G32"/>
      <c r="H32"/>
      <c r="I32"/>
      <c r="J32"/>
      <c r="K32"/>
    </row>
    <row r="33" spans="1:11" x14ac:dyDescent="0.25">
      <c r="A33" s="16">
        <v>43036</v>
      </c>
      <c r="B33" s="14" t="s">
        <v>117</v>
      </c>
      <c r="C33" s="65">
        <v>111013.24</v>
      </c>
      <c r="D33" s="14" t="s">
        <v>139</v>
      </c>
      <c r="E33" s="46"/>
      <c r="F33"/>
      <c r="G33"/>
      <c r="H33"/>
      <c r="I33"/>
      <c r="J33"/>
      <c r="K33"/>
    </row>
    <row r="34" spans="1:11" x14ac:dyDescent="0.25">
      <c r="A34" s="15">
        <v>43036</v>
      </c>
      <c r="B34" s="15" t="s">
        <v>118</v>
      </c>
      <c r="C34" s="64">
        <v>94259.4</v>
      </c>
      <c r="D34" s="15" t="s">
        <v>135</v>
      </c>
      <c r="E34" s="46"/>
      <c r="F34"/>
      <c r="G34"/>
      <c r="H34"/>
      <c r="I34"/>
      <c r="J34"/>
      <c r="K34"/>
    </row>
    <row r="35" spans="1:11" x14ac:dyDescent="0.25">
      <c r="A35" s="16">
        <v>43035</v>
      </c>
      <c r="B35" s="16" t="s">
        <v>115</v>
      </c>
      <c r="C35" s="65">
        <v>94259.4</v>
      </c>
      <c r="D35" s="16" t="s">
        <v>135</v>
      </c>
      <c r="E35" s="46"/>
      <c r="F35"/>
      <c r="G35"/>
      <c r="H35"/>
      <c r="I35"/>
      <c r="J35"/>
      <c r="K35"/>
    </row>
    <row r="36" spans="1:11" x14ac:dyDescent="0.25">
      <c r="A36" s="15">
        <v>43035</v>
      </c>
      <c r="B36" s="15" t="s">
        <v>119</v>
      </c>
      <c r="C36" s="64">
        <v>111013.24</v>
      </c>
      <c r="D36" s="15" t="s">
        <v>139</v>
      </c>
      <c r="E36" s="46"/>
      <c r="F36"/>
      <c r="G36"/>
      <c r="H36"/>
      <c r="I36"/>
      <c r="J36"/>
      <c r="K36"/>
    </row>
    <row r="37" spans="1:11" x14ac:dyDescent="0.25">
      <c r="A37" s="16">
        <v>43035</v>
      </c>
      <c r="B37" s="16" t="s">
        <v>118</v>
      </c>
      <c r="C37" s="65">
        <v>52392.58</v>
      </c>
      <c r="D37" s="16" t="s">
        <v>138</v>
      </c>
      <c r="E37" s="46"/>
      <c r="F37"/>
      <c r="G37"/>
      <c r="H37"/>
      <c r="I37"/>
      <c r="J37"/>
      <c r="K37"/>
    </row>
    <row r="38" spans="1:11" x14ac:dyDescent="0.25">
      <c r="A38" s="15">
        <v>43037</v>
      </c>
      <c r="B38" s="15" t="s">
        <v>120</v>
      </c>
      <c r="C38" s="64">
        <v>114458.75</v>
      </c>
      <c r="D38" s="15" t="s">
        <v>136</v>
      </c>
      <c r="E38" s="46"/>
      <c r="F38"/>
      <c r="G38"/>
      <c r="H38"/>
      <c r="I38"/>
      <c r="J38"/>
      <c r="K38"/>
    </row>
    <row r="39" spans="1:11" x14ac:dyDescent="0.25">
      <c r="A39" s="16">
        <v>43037</v>
      </c>
      <c r="B39" s="16" t="s">
        <v>120</v>
      </c>
      <c r="C39" s="64">
        <v>114458.75</v>
      </c>
      <c r="D39" s="15" t="s">
        <v>136</v>
      </c>
      <c r="E39" s="46"/>
      <c r="F39"/>
      <c r="G39"/>
      <c r="H39"/>
      <c r="I39"/>
      <c r="J39"/>
      <c r="K39"/>
    </row>
    <row r="40" spans="1:11" x14ac:dyDescent="0.25">
      <c r="A40" s="15">
        <v>43035</v>
      </c>
      <c r="B40" s="15" t="s">
        <v>115</v>
      </c>
      <c r="C40" s="64">
        <v>52392.58</v>
      </c>
      <c r="D40" s="15" t="s">
        <v>138</v>
      </c>
      <c r="E40" s="46"/>
      <c r="F40"/>
      <c r="G40"/>
      <c r="H40"/>
      <c r="I40"/>
      <c r="J40"/>
      <c r="K40"/>
    </row>
    <row r="41" spans="1:11" x14ac:dyDescent="0.25">
      <c r="A41" s="16">
        <v>43037</v>
      </c>
      <c r="B41" s="16" t="s">
        <v>116</v>
      </c>
      <c r="C41" s="65">
        <v>94259.4</v>
      </c>
      <c r="D41" s="16" t="s">
        <v>135</v>
      </c>
      <c r="E41" s="46"/>
      <c r="F41"/>
      <c r="G41"/>
      <c r="I41"/>
      <c r="J41"/>
      <c r="K41"/>
    </row>
    <row r="42" spans="1:11" x14ac:dyDescent="0.25">
      <c r="A42" s="15">
        <v>43037</v>
      </c>
      <c r="B42" s="15" t="s">
        <v>116</v>
      </c>
      <c r="C42" s="64">
        <v>94259.4</v>
      </c>
      <c r="D42" s="15" t="s">
        <v>135</v>
      </c>
      <c r="E42" s="46"/>
      <c r="F42"/>
      <c r="G42"/>
      <c r="I42"/>
      <c r="J42"/>
      <c r="K42"/>
    </row>
    <row r="43" spans="1:11" x14ac:dyDescent="0.25">
      <c r="A43" s="16">
        <v>43036</v>
      </c>
      <c r="B43" s="16" t="s">
        <v>117</v>
      </c>
      <c r="C43" s="65">
        <v>52392.58</v>
      </c>
      <c r="D43" s="16" t="s">
        <v>138</v>
      </c>
      <c r="E43" s="46"/>
      <c r="F43"/>
      <c r="G43"/>
      <c r="I43"/>
      <c r="J43"/>
      <c r="K43"/>
    </row>
    <row r="44" spans="1:11" x14ac:dyDescent="0.25">
      <c r="A44" s="15">
        <v>43035</v>
      </c>
      <c r="B44" s="15" t="s">
        <v>118</v>
      </c>
      <c r="C44" s="64">
        <v>111013.24</v>
      </c>
      <c r="D44" s="15" t="s">
        <v>139</v>
      </c>
      <c r="E44" s="46"/>
      <c r="I44" s="59"/>
      <c r="J44" s="59"/>
      <c r="K44" s="59"/>
    </row>
    <row r="45" spans="1:11" x14ac:dyDescent="0.25">
      <c r="A45" s="16">
        <v>43037</v>
      </c>
      <c r="B45" s="16" t="s">
        <v>119</v>
      </c>
      <c r="C45" s="65">
        <v>114458.75</v>
      </c>
      <c r="D45" s="16" t="s">
        <v>136</v>
      </c>
      <c r="E45" s="46"/>
      <c r="I45" s="59"/>
      <c r="J45" s="59"/>
      <c r="K45" s="59"/>
    </row>
    <row r="46" spans="1:11" x14ac:dyDescent="0.25">
      <c r="A46" s="15">
        <v>43036</v>
      </c>
      <c r="B46" s="15" t="s">
        <v>120</v>
      </c>
      <c r="C46" s="64">
        <v>52392.58</v>
      </c>
      <c r="D46" s="15" t="s">
        <v>138</v>
      </c>
      <c r="E46" s="46"/>
      <c r="I46" s="59"/>
      <c r="J46" s="59"/>
      <c r="K46" s="59"/>
    </row>
    <row r="47" spans="1:11" x14ac:dyDescent="0.25">
      <c r="A47" s="16">
        <v>43036</v>
      </c>
      <c r="B47" s="16" t="s">
        <v>115</v>
      </c>
      <c r="C47" s="65">
        <v>114458.75</v>
      </c>
      <c r="D47" s="16" t="s">
        <v>136</v>
      </c>
      <c r="E47" s="46"/>
      <c r="I47" s="59"/>
      <c r="J47" s="59"/>
      <c r="K47" s="59"/>
    </row>
    <row r="48" spans="1:11" x14ac:dyDescent="0.25">
      <c r="A48" s="15">
        <v>43036</v>
      </c>
      <c r="B48" s="15" t="s">
        <v>116</v>
      </c>
      <c r="C48" s="64">
        <v>114458.75</v>
      </c>
      <c r="D48" s="15" t="s">
        <v>136</v>
      </c>
      <c r="E48" s="46"/>
      <c r="I48" s="59"/>
      <c r="J48" s="59"/>
      <c r="K48" s="59"/>
    </row>
    <row r="49" spans="1:11" x14ac:dyDescent="0.25">
      <c r="A49" s="16">
        <v>43036</v>
      </c>
      <c r="B49" s="16" t="s">
        <v>117</v>
      </c>
      <c r="C49" s="65">
        <v>114458.75</v>
      </c>
      <c r="D49" s="16" t="s">
        <v>136</v>
      </c>
      <c r="E49" s="46"/>
      <c r="I49" s="59"/>
      <c r="J49" s="59"/>
      <c r="K49" s="59"/>
    </row>
    <row r="50" spans="1:11" x14ac:dyDescent="0.25">
      <c r="A50" s="15">
        <v>43036</v>
      </c>
      <c r="B50" s="15" t="s">
        <v>118</v>
      </c>
      <c r="C50" s="64">
        <v>52392.58</v>
      </c>
      <c r="D50" s="15" t="s">
        <v>138</v>
      </c>
      <c r="E50" s="46"/>
    </row>
    <row r="51" spans="1:11" x14ac:dyDescent="0.25">
      <c r="A51" s="16">
        <v>43035</v>
      </c>
      <c r="B51" s="16" t="s">
        <v>119</v>
      </c>
      <c r="C51" s="65">
        <v>111013.24</v>
      </c>
      <c r="D51" s="16" t="s">
        <v>139</v>
      </c>
      <c r="E51" s="46"/>
    </row>
    <row r="52" spans="1:11" x14ac:dyDescent="0.25">
      <c r="A52" s="15">
        <v>43037</v>
      </c>
      <c r="B52" s="15" t="s">
        <v>119</v>
      </c>
      <c r="C52" s="64">
        <v>114458.75</v>
      </c>
      <c r="D52" s="15" t="s">
        <v>136</v>
      </c>
      <c r="E52" s="46"/>
    </row>
    <row r="53" spans="1:11" x14ac:dyDescent="0.25">
      <c r="A53" s="16">
        <v>43035</v>
      </c>
      <c r="B53" s="16" t="s">
        <v>120</v>
      </c>
      <c r="C53" s="65">
        <v>52392.58</v>
      </c>
      <c r="D53" s="16" t="s">
        <v>138</v>
      </c>
      <c r="E53" s="46"/>
    </row>
    <row r="54" spans="1:11" x14ac:dyDescent="0.25">
      <c r="A54" s="15">
        <v>43037</v>
      </c>
      <c r="B54" s="15" t="s">
        <v>115</v>
      </c>
      <c r="C54" s="64">
        <v>52392.58</v>
      </c>
      <c r="D54" s="15" t="s">
        <v>138</v>
      </c>
      <c r="E54" s="46"/>
    </row>
    <row r="55" spans="1:11" x14ac:dyDescent="0.25">
      <c r="A55" s="16">
        <v>43035</v>
      </c>
      <c r="B55" s="16" t="s">
        <v>116</v>
      </c>
      <c r="C55" s="65">
        <v>52392.58</v>
      </c>
      <c r="D55" s="16" t="s">
        <v>138</v>
      </c>
      <c r="E55" s="46"/>
    </row>
    <row r="56" spans="1:11" x14ac:dyDescent="0.25">
      <c r="A56" s="15">
        <v>43037</v>
      </c>
      <c r="B56" s="15" t="s">
        <v>117</v>
      </c>
      <c r="C56" s="64">
        <v>94259.4</v>
      </c>
      <c r="D56" s="15" t="s">
        <v>135</v>
      </c>
      <c r="E56" s="46"/>
    </row>
    <row r="57" spans="1:11" x14ac:dyDescent="0.25">
      <c r="A57" s="16">
        <v>43036</v>
      </c>
      <c r="B57" s="16" t="s">
        <v>118</v>
      </c>
      <c r="C57" s="65">
        <v>94259.4</v>
      </c>
      <c r="D57" s="16" t="s">
        <v>135</v>
      </c>
      <c r="E57" s="46"/>
    </row>
    <row r="58" spans="1:11" x14ac:dyDescent="0.25">
      <c r="B58" s="61"/>
    </row>
  </sheetData>
  <mergeCells count="1">
    <mergeCell ref="A12:F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12905E-6C04-4628-8A24-2994182D11D7}">
  <sheetPr>
    <tabColor theme="0"/>
  </sheetPr>
  <dimension ref="A1:K58"/>
  <sheetViews>
    <sheetView zoomScale="115" zoomScaleNormal="115" workbookViewId="0"/>
  </sheetViews>
  <sheetFormatPr defaultRowHeight="15.75" x14ac:dyDescent="0.25"/>
  <cols>
    <col min="1" max="1" width="16.85546875" style="62" customWidth="1"/>
    <col min="2" max="2" width="17.140625" style="62" customWidth="1"/>
    <col min="3" max="3" width="13.42578125" style="62" customWidth="1"/>
    <col min="4" max="4" width="13.85546875" style="62" customWidth="1"/>
    <col min="5" max="5" width="6.85546875" style="62" customWidth="1"/>
    <col min="6" max="6" width="18.140625" style="62" bestFit="1" customWidth="1"/>
    <col min="7" max="7" width="9.140625" style="62" bestFit="1" customWidth="1"/>
    <col min="8" max="8" width="20.5703125" style="62" bestFit="1" customWidth="1"/>
    <col min="9" max="9" width="15.85546875" style="62" bestFit="1" customWidth="1"/>
    <col min="10" max="10" width="19.140625" style="62" bestFit="1" customWidth="1"/>
    <col min="11" max="16384" width="9.140625" style="62"/>
  </cols>
  <sheetData>
    <row r="1" spans="1:6" x14ac:dyDescent="0.25">
      <c r="A1" s="62" t="s">
        <v>141</v>
      </c>
    </row>
    <row r="3" spans="1:6" x14ac:dyDescent="0.25">
      <c r="A3" s="60" t="s">
        <v>0</v>
      </c>
    </row>
    <row r="4" spans="1:6" x14ac:dyDescent="0.25">
      <c r="A4" s="169" t="s">
        <v>307</v>
      </c>
    </row>
    <row r="5" spans="1:6" x14ac:dyDescent="0.25">
      <c r="A5" s="63" t="s">
        <v>306</v>
      </c>
    </row>
    <row r="6" spans="1:6" x14ac:dyDescent="0.25">
      <c r="A6" s="63" t="s">
        <v>309</v>
      </c>
    </row>
    <row r="7" spans="1:6" x14ac:dyDescent="0.25">
      <c r="A7" s="63" t="s">
        <v>311</v>
      </c>
    </row>
    <row r="8" spans="1:6" x14ac:dyDescent="0.25">
      <c r="A8" s="63" t="s">
        <v>310</v>
      </c>
    </row>
    <row r="9" spans="1:6" x14ac:dyDescent="0.25">
      <c r="A9" s="63" t="s">
        <v>312</v>
      </c>
    </row>
    <row r="10" spans="1:6" x14ac:dyDescent="0.25">
      <c r="A10" s="63" t="s">
        <v>313</v>
      </c>
    </row>
    <row r="11" spans="1:6" x14ac:dyDescent="0.25">
      <c r="A11" s="63"/>
    </row>
    <row r="12" spans="1:6" ht="15.75" customHeight="1" x14ac:dyDescent="0.25">
      <c r="A12" s="193" t="s">
        <v>314</v>
      </c>
      <c r="B12" s="193"/>
      <c r="C12" s="193"/>
      <c r="D12" s="193"/>
      <c r="E12" s="193"/>
      <c r="F12" s="193"/>
    </row>
    <row r="13" spans="1:6" ht="15.75" customHeight="1" x14ac:dyDescent="0.25">
      <c r="A13" s="172" t="s">
        <v>315</v>
      </c>
      <c r="B13" s="173"/>
      <c r="C13" s="173"/>
      <c r="D13" s="173"/>
      <c r="E13" s="173"/>
      <c r="F13" s="173"/>
    </row>
    <row r="14" spans="1:6" ht="15.75" customHeight="1" x14ac:dyDescent="0.25">
      <c r="A14" s="172" t="s">
        <v>316</v>
      </c>
      <c r="B14" s="174"/>
      <c r="C14" s="174"/>
      <c r="D14" s="174"/>
      <c r="E14" s="174"/>
      <c r="F14" s="174"/>
    </row>
    <row r="15" spans="1:6" ht="15.75" customHeight="1" x14ac:dyDescent="0.25">
      <c r="A15" s="172" t="s">
        <v>317</v>
      </c>
      <c r="B15" s="174"/>
      <c r="C15" s="174"/>
      <c r="D15" s="174"/>
      <c r="E15" s="174"/>
      <c r="F15" s="174"/>
    </row>
    <row r="17" spans="1:11" ht="30" customHeight="1" x14ac:dyDescent="0.25">
      <c r="A17" s="51" t="s">
        <v>111</v>
      </c>
      <c r="B17" s="51" t="s">
        <v>112</v>
      </c>
      <c r="C17" s="51" t="s">
        <v>113</v>
      </c>
      <c r="D17" s="51" t="s">
        <v>114</v>
      </c>
      <c r="E17" s="52"/>
      <c r="F17" s="165"/>
      <c r="G17" s="165"/>
      <c r="H17" s="166"/>
      <c r="I17" s="164"/>
      <c r="J17" s="165"/>
    </row>
    <row r="18" spans="1:11" x14ac:dyDescent="0.25">
      <c r="A18" s="15">
        <v>43036</v>
      </c>
      <c r="B18" s="13" t="s">
        <v>117</v>
      </c>
      <c r="C18" s="64">
        <v>152392.57999999999</v>
      </c>
      <c r="D18" s="55" t="s">
        <v>138</v>
      </c>
      <c r="E18" s="155"/>
      <c r="F18" s="59" t="s">
        <v>112</v>
      </c>
      <c r="G18" s="59" t="s">
        <v>111</v>
      </c>
      <c r="H18" s="59" t="s">
        <v>308</v>
      </c>
      <c r="I18" s="70"/>
      <c r="J18" s="167"/>
    </row>
    <row r="19" spans="1:11" x14ac:dyDescent="0.25">
      <c r="A19" s="16">
        <v>43035</v>
      </c>
      <c r="B19" s="14" t="s">
        <v>115</v>
      </c>
      <c r="C19" s="65">
        <v>158127.70000000001</v>
      </c>
      <c r="D19" s="56" t="s">
        <v>137</v>
      </c>
      <c r="E19" s="155"/>
      <c r="F19" s="59" t="s">
        <v>117</v>
      </c>
      <c r="G19" s="170">
        <v>43036</v>
      </c>
      <c r="H19" s="148">
        <v>544715.89999999991</v>
      </c>
      <c r="I19" s="70"/>
      <c r="J19" s="167"/>
    </row>
    <row r="20" spans="1:11" x14ac:dyDescent="0.25">
      <c r="A20" s="15">
        <v>43036</v>
      </c>
      <c r="B20" s="13" t="s">
        <v>116</v>
      </c>
      <c r="C20" s="64">
        <v>52392.58</v>
      </c>
      <c r="D20" s="55" t="s">
        <v>138</v>
      </c>
      <c r="E20" s="155"/>
      <c r="F20" s="59"/>
      <c r="G20" s="170">
        <v>43037</v>
      </c>
      <c r="H20" s="148">
        <v>252387.1</v>
      </c>
      <c r="I20" s="70"/>
      <c r="J20" s="167"/>
    </row>
    <row r="21" spans="1:11" x14ac:dyDescent="0.25">
      <c r="A21" s="16">
        <v>43036</v>
      </c>
      <c r="B21" s="14" t="s">
        <v>116</v>
      </c>
      <c r="C21" s="65">
        <v>52392.58</v>
      </c>
      <c r="D21" s="56" t="s">
        <v>138</v>
      </c>
      <c r="E21" s="155"/>
      <c r="F21" s="59" t="s">
        <v>120</v>
      </c>
      <c r="G21" s="170">
        <v>43035</v>
      </c>
      <c r="H21" s="148">
        <v>219243.91000000003</v>
      </c>
      <c r="I21" s="70"/>
      <c r="J21" s="167"/>
    </row>
    <row r="22" spans="1:11" x14ac:dyDescent="0.25">
      <c r="A22" s="15">
        <v>43036</v>
      </c>
      <c r="B22" s="13" t="s">
        <v>117</v>
      </c>
      <c r="C22" s="64">
        <v>114458.75</v>
      </c>
      <c r="D22" s="55" t="s">
        <v>136</v>
      </c>
      <c r="E22" s="155"/>
      <c r="F22" s="59"/>
      <c r="G22" s="170">
        <v>43036</v>
      </c>
      <c r="H22" s="148">
        <v>52392.58</v>
      </c>
      <c r="I22" s="70"/>
      <c r="J22" s="167"/>
    </row>
    <row r="23" spans="1:11" x14ac:dyDescent="0.25">
      <c r="A23" s="16">
        <v>43036</v>
      </c>
      <c r="B23" s="14" t="s">
        <v>118</v>
      </c>
      <c r="C23" s="65">
        <v>158127.70000000001</v>
      </c>
      <c r="D23" s="57" t="s">
        <v>137</v>
      </c>
      <c r="E23" s="54"/>
      <c r="F23" s="59"/>
      <c r="G23" s="170">
        <v>43037</v>
      </c>
      <c r="H23" s="148">
        <v>228917.5</v>
      </c>
      <c r="I23" s="70"/>
      <c r="J23" s="167"/>
    </row>
    <row r="24" spans="1:11" x14ac:dyDescent="0.25">
      <c r="A24" s="15">
        <v>43036</v>
      </c>
      <c r="B24" s="13" t="s">
        <v>115</v>
      </c>
      <c r="C24" s="64">
        <v>94259.4</v>
      </c>
      <c r="D24" s="13" t="s">
        <v>135</v>
      </c>
      <c r="E24" s="46"/>
      <c r="F24" s="59" t="s">
        <v>118</v>
      </c>
      <c r="G24" s="170">
        <v>43035</v>
      </c>
      <c r="H24" s="148">
        <v>163405.82</v>
      </c>
      <c r="I24" s="70"/>
      <c r="J24" s="71"/>
    </row>
    <row r="25" spans="1:11" ht="15.75" customHeight="1" x14ac:dyDescent="0.25">
      <c r="A25" s="16">
        <v>43035</v>
      </c>
      <c r="B25" s="14" t="s">
        <v>119</v>
      </c>
      <c r="C25" s="65">
        <v>114458.75</v>
      </c>
      <c r="D25" s="14" t="s">
        <v>136</v>
      </c>
      <c r="E25" s="46"/>
      <c r="F25" s="59"/>
      <c r="G25" s="170">
        <v>43036</v>
      </c>
      <c r="H25" s="148">
        <v>513497.82999999996</v>
      </c>
      <c r="I25" s="168"/>
      <c r="J25" s="71"/>
    </row>
    <row r="26" spans="1:11" x14ac:dyDescent="0.25">
      <c r="A26" s="15">
        <v>43036</v>
      </c>
      <c r="B26" s="13" t="s">
        <v>118</v>
      </c>
      <c r="C26" s="64">
        <v>114458.75</v>
      </c>
      <c r="D26" s="13" t="s">
        <v>136</v>
      </c>
      <c r="E26" s="46"/>
      <c r="F26" s="59" t="s">
        <v>116</v>
      </c>
      <c r="G26" s="170">
        <v>43035</v>
      </c>
      <c r="H26" s="148">
        <v>210520.28000000003</v>
      </c>
      <c r="I26" s="59"/>
      <c r="J26" s="59"/>
      <c r="K26" s="59"/>
    </row>
    <row r="27" spans="1:11" x14ac:dyDescent="0.25">
      <c r="A27" s="16">
        <v>43035</v>
      </c>
      <c r="B27" s="14" t="s">
        <v>120</v>
      </c>
      <c r="C27" s="65">
        <v>52392.58</v>
      </c>
      <c r="D27" s="14" t="s">
        <v>138</v>
      </c>
      <c r="E27" s="46"/>
      <c r="F27" s="59"/>
      <c r="G27" s="170">
        <v>43036</v>
      </c>
      <c r="H27" s="148">
        <v>313503.31</v>
      </c>
      <c r="I27" s="59"/>
      <c r="J27" s="59"/>
      <c r="K27" s="59"/>
    </row>
    <row r="28" spans="1:11" x14ac:dyDescent="0.25">
      <c r="A28" s="15">
        <v>43035</v>
      </c>
      <c r="B28" s="13" t="s">
        <v>120</v>
      </c>
      <c r="C28" s="64">
        <v>114458.75</v>
      </c>
      <c r="D28" s="13" t="s">
        <v>136</v>
      </c>
      <c r="E28" s="46"/>
      <c r="F28" s="59"/>
      <c r="G28" s="170">
        <v>43037</v>
      </c>
      <c r="H28" s="148">
        <v>188518.8</v>
      </c>
      <c r="I28" s="59"/>
      <c r="J28" s="59"/>
      <c r="K28" s="59"/>
    </row>
    <row r="29" spans="1:11" x14ac:dyDescent="0.25">
      <c r="A29" s="16">
        <v>43037</v>
      </c>
      <c r="B29" s="14" t="s">
        <v>117</v>
      </c>
      <c r="C29" s="65">
        <v>158127.70000000001</v>
      </c>
      <c r="D29" s="14" t="s">
        <v>137</v>
      </c>
      <c r="E29" s="46"/>
      <c r="F29" s="59" t="s">
        <v>119</v>
      </c>
      <c r="G29" s="170">
        <v>43035</v>
      </c>
      <c r="H29" s="148">
        <v>336485.23</v>
      </c>
      <c r="I29" s="59"/>
      <c r="J29" s="59"/>
      <c r="K29" s="59"/>
    </row>
    <row r="30" spans="1:11" x14ac:dyDescent="0.25">
      <c r="A30" s="15">
        <v>43035</v>
      </c>
      <c r="B30" s="13" t="s">
        <v>115</v>
      </c>
      <c r="C30" s="64">
        <v>52392.58</v>
      </c>
      <c r="D30" s="13" t="s">
        <v>138</v>
      </c>
      <c r="E30" s="46"/>
      <c r="F30" s="59"/>
      <c r="G30" s="170">
        <v>43037</v>
      </c>
      <c r="H30" s="148">
        <v>228917.5</v>
      </c>
      <c r="I30" s="59"/>
      <c r="J30" s="59"/>
      <c r="K30" s="59"/>
    </row>
    <row r="31" spans="1:11" x14ac:dyDescent="0.25">
      <c r="A31" s="16">
        <v>43035</v>
      </c>
      <c r="B31" s="14" t="s">
        <v>116</v>
      </c>
      <c r="C31" s="65">
        <v>158127.70000000001</v>
      </c>
      <c r="D31" s="14" t="s">
        <v>137</v>
      </c>
      <c r="E31" s="46"/>
      <c r="F31" s="59" t="s">
        <v>115</v>
      </c>
      <c r="G31" s="170">
        <v>43035</v>
      </c>
      <c r="H31" s="148">
        <v>357172.26000000007</v>
      </c>
      <c r="I31" s="59"/>
      <c r="J31" s="59"/>
      <c r="K31" s="59"/>
    </row>
    <row r="32" spans="1:11" x14ac:dyDescent="0.25">
      <c r="A32" s="15">
        <v>43036</v>
      </c>
      <c r="B32" s="13" t="s">
        <v>116</v>
      </c>
      <c r="C32" s="64">
        <v>94259.4</v>
      </c>
      <c r="D32" s="13" t="s">
        <v>135</v>
      </c>
      <c r="E32" s="46"/>
      <c r="F32" s="59"/>
      <c r="G32" s="170">
        <v>43036</v>
      </c>
      <c r="H32" s="148">
        <v>208718.15</v>
      </c>
      <c r="I32" s="59"/>
      <c r="J32" s="59"/>
      <c r="K32" s="59"/>
    </row>
    <row r="33" spans="1:11" x14ac:dyDescent="0.25">
      <c r="A33" s="16">
        <v>43036</v>
      </c>
      <c r="B33" s="14" t="s">
        <v>117</v>
      </c>
      <c r="C33" s="65">
        <v>111013.24</v>
      </c>
      <c r="D33" s="14" t="s">
        <v>139</v>
      </c>
      <c r="E33" s="46"/>
      <c r="F33" s="59"/>
      <c r="G33" s="170">
        <v>43037</v>
      </c>
      <c r="H33" s="148">
        <v>52392.58</v>
      </c>
      <c r="I33" s="59"/>
      <c r="J33" s="59"/>
      <c r="K33" s="59"/>
    </row>
    <row r="34" spans="1:11" x14ac:dyDescent="0.25">
      <c r="A34" s="15">
        <v>43036</v>
      </c>
      <c r="B34" s="15" t="s">
        <v>118</v>
      </c>
      <c r="C34" s="64">
        <v>94259.4</v>
      </c>
      <c r="D34" s="15" t="s">
        <v>135</v>
      </c>
      <c r="E34" s="46"/>
      <c r="F34" s="59" t="s">
        <v>255</v>
      </c>
      <c r="G34" s="59"/>
      <c r="H34" s="148">
        <v>3870788.75</v>
      </c>
      <c r="I34" s="59"/>
      <c r="J34" s="59"/>
      <c r="K34" s="59"/>
    </row>
    <row r="35" spans="1:11" x14ac:dyDescent="0.25">
      <c r="A35" s="16">
        <v>43035</v>
      </c>
      <c r="B35" s="16" t="s">
        <v>115</v>
      </c>
      <c r="C35" s="65">
        <v>94259.4</v>
      </c>
      <c r="D35" s="16" t="s">
        <v>135</v>
      </c>
      <c r="E35" s="46"/>
      <c r="F35" s="59"/>
      <c r="G35" s="59"/>
      <c r="H35" s="59"/>
      <c r="I35" s="59"/>
      <c r="J35" s="59"/>
      <c r="K35" s="59"/>
    </row>
    <row r="36" spans="1:11" x14ac:dyDescent="0.25">
      <c r="A36" s="15">
        <v>43035</v>
      </c>
      <c r="B36" s="15" t="s">
        <v>119</v>
      </c>
      <c r="C36" s="64">
        <v>111013.24</v>
      </c>
      <c r="D36" s="15" t="s">
        <v>139</v>
      </c>
      <c r="E36" s="46"/>
      <c r="F36" s="59"/>
      <c r="G36" s="59"/>
      <c r="H36" s="59"/>
      <c r="I36" s="59"/>
      <c r="J36" s="59"/>
      <c r="K36" s="59"/>
    </row>
    <row r="37" spans="1:11" x14ac:dyDescent="0.25">
      <c r="A37" s="16">
        <v>43035</v>
      </c>
      <c r="B37" s="16" t="s">
        <v>118</v>
      </c>
      <c r="C37" s="65">
        <v>52392.58</v>
      </c>
      <c r="D37" s="16" t="s">
        <v>138</v>
      </c>
      <c r="E37" s="46"/>
      <c r="F37" s="59"/>
      <c r="G37" s="59"/>
      <c r="H37" s="59"/>
      <c r="I37" s="59"/>
      <c r="J37" s="59"/>
      <c r="K37" s="59"/>
    </row>
    <row r="38" spans="1:11" x14ac:dyDescent="0.25">
      <c r="A38" s="15">
        <v>43037</v>
      </c>
      <c r="B38" s="15" t="s">
        <v>120</v>
      </c>
      <c r="C38" s="64">
        <v>114458.75</v>
      </c>
      <c r="D38" s="15" t="s">
        <v>136</v>
      </c>
      <c r="E38" s="46"/>
      <c r="F38" s="59"/>
      <c r="G38" s="59"/>
      <c r="H38" s="59"/>
      <c r="I38" s="59"/>
      <c r="J38" s="59"/>
      <c r="K38" s="59"/>
    </row>
    <row r="39" spans="1:11" x14ac:dyDescent="0.25">
      <c r="A39" s="16">
        <v>43037</v>
      </c>
      <c r="B39" s="16" t="s">
        <v>120</v>
      </c>
      <c r="C39" s="64">
        <v>114458.75</v>
      </c>
      <c r="D39" s="15" t="s">
        <v>136</v>
      </c>
      <c r="E39" s="46"/>
      <c r="F39" s="59"/>
      <c r="G39" s="59"/>
      <c r="H39" s="59"/>
      <c r="I39" s="59"/>
      <c r="J39" s="59"/>
      <c r="K39" s="59"/>
    </row>
    <row r="40" spans="1:11" x14ac:dyDescent="0.25">
      <c r="A40" s="15">
        <v>43035</v>
      </c>
      <c r="B40" s="15" t="s">
        <v>115</v>
      </c>
      <c r="C40" s="64">
        <v>52392.58</v>
      </c>
      <c r="D40" s="15" t="s">
        <v>138</v>
      </c>
      <c r="E40" s="46"/>
      <c r="F40" s="59"/>
      <c r="G40" s="59"/>
      <c r="H40" s="59"/>
      <c r="I40" s="59"/>
      <c r="J40" s="59"/>
      <c r="K40" s="59"/>
    </row>
    <row r="41" spans="1:11" x14ac:dyDescent="0.25">
      <c r="A41" s="16">
        <v>43037</v>
      </c>
      <c r="B41" s="16" t="s">
        <v>116</v>
      </c>
      <c r="C41" s="65">
        <v>94259.4</v>
      </c>
      <c r="D41" s="16" t="s">
        <v>135</v>
      </c>
      <c r="E41" s="46"/>
      <c r="F41" s="59"/>
      <c r="G41" s="59"/>
      <c r="I41" s="59"/>
      <c r="J41" s="59"/>
      <c r="K41" s="59"/>
    </row>
    <row r="42" spans="1:11" x14ac:dyDescent="0.25">
      <c r="A42" s="15">
        <v>43037</v>
      </c>
      <c r="B42" s="15" t="s">
        <v>116</v>
      </c>
      <c r="C42" s="64">
        <v>94259.4</v>
      </c>
      <c r="D42" s="15" t="s">
        <v>135</v>
      </c>
      <c r="E42" s="46"/>
      <c r="F42" s="59"/>
      <c r="G42" s="59"/>
      <c r="I42" s="59"/>
      <c r="J42" s="59"/>
      <c r="K42" s="59"/>
    </row>
    <row r="43" spans="1:11" x14ac:dyDescent="0.25">
      <c r="A43" s="16">
        <v>43036</v>
      </c>
      <c r="B43" s="16" t="s">
        <v>117</v>
      </c>
      <c r="C43" s="65">
        <v>52392.58</v>
      </c>
      <c r="D43" s="16" t="s">
        <v>138</v>
      </c>
      <c r="E43" s="46"/>
      <c r="F43" s="59"/>
      <c r="G43" s="59"/>
      <c r="I43" s="59"/>
      <c r="J43" s="59"/>
      <c r="K43" s="59"/>
    </row>
    <row r="44" spans="1:11" x14ac:dyDescent="0.25">
      <c r="A44" s="15">
        <v>43035</v>
      </c>
      <c r="B44" s="15" t="s">
        <v>118</v>
      </c>
      <c r="C44" s="64">
        <v>111013.24</v>
      </c>
      <c r="D44" s="15" t="s">
        <v>139</v>
      </c>
      <c r="E44" s="46"/>
      <c r="I44" s="59"/>
      <c r="J44" s="59"/>
      <c r="K44" s="59"/>
    </row>
    <row r="45" spans="1:11" x14ac:dyDescent="0.25">
      <c r="A45" s="16">
        <v>43037</v>
      </c>
      <c r="B45" s="16" t="s">
        <v>119</v>
      </c>
      <c r="C45" s="65">
        <v>114458.75</v>
      </c>
      <c r="D45" s="16" t="s">
        <v>136</v>
      </c>
      <c r="E45" s="46"/>
      <c r="I45" s="59"/>
      <c r="J45" s="59"/>
      <c r="K45" s="59"/>
    </row>
    <row r="46" spans="1:11" x14ac:dyDescent="0.25">
      <c r="A46" s="15">
        <v>43036</v>
      </c>
      <c r="B46" s="15" t="s">
        <v>120</v>
      </c>
      <c r="C46" s="64">
        <v>52392.58</v>
      </c>
      <c r="D46" s="15" t="s">
        <v>138</v>
      </c>
      <c r="E46" s="46"/>
      <c r="I46" s="59"/>
      <c r="J46" s="59"/>
      <c r="K46" s="59"/>
    </row>
    <row r="47" spans="1:11" x14ac:dyDescent="0.25">
      <c r="A47" s="16">
        <v>43036</v>
      </c>
      <c r="B47" s="16" t="s">
        <v>115</v>
      </c>
      <c r="C47" s="65">
        <v>114458.75</v>
      </c>
      <c r="D47" s="16" t="s">
        <v>136</v>
      </c>
      <c r="E47" s="46"/>
      <c r="I47" s="59"/>
      <c r="J47" s="59"/>
      <c r="K47" s="59"/>
    </row>
    <row r="48" spans="1:11" x14ac:dyDescent="0.25">
      <c r="A48" s="15">
        <v>43036</v>
      </c>
      <c r="B48" s="15" t="s">
        <v>116</v>
      </c>
      <c r="C48" s="64">
        <v>114458.75</v>
      </c>
      <c r="D48" s="15" t="s">
        <v>136</v>
      </c>
      <c r="E48" s="46"/>
      <c r="I48" s="59"/>
      <c r="J48" s="59"/>
      <c r="K48" s="59"/>
    </row>
    <row r="49" spans="1:11" x14ac:dyDescent="0.25">
      <c r="A49" s="16">
        <v>43036</v>
      </c>
      <c r="B49" s="16" t="s">
        <v>117</v>
      </c>
      <c r="C49" s="65">
        <v>114458.75</v>
      </c>
      <c r="D49" s="16" t="s">
        <v>136</v>
      </c>
      <c r="E49" s="46"/>
      <c r="I49" s="59"/>
      <c r="J49" s="59"/>
      <c r="K49" s="59"/>
    </row>
    <row r="50" spans="1:11" x14ac:dyDescent="0.25">
      <c r="A50" s="15">
        <v>43036</v>
      </c>
      <c r="B50" s="15" t="s">
        <v>118</v>
      </c>
      <c r="C50" s="64">
        <v>52392.58</v>
      </c>
      <c r="D50" s="15" t="s">
        <v>138</v>
      </c>
      <c r="E50" s="46"/>
    </row>
    <row r="51" spans="1:11" x14ac:dyDescent="0.25">
      <c r="A51" s="16">
        <v>43035</v>
      </c>
      <c r="B51" s="16" t="s">
        <v>119</v>
      </c>
      <c r="C51" s="65">
        <v>111013.24</v>
      </c>
      <c r="D51" s="16" t="s">
        <v>139</v>
      </c>
      <c r="E51" s="46"/>
    </row>
    <row r="52" spans="1:11" x14ac:dyDescent="0.25">
      <c r="A52" s="15">
        <v>43037</v>
      </c>
      <c r="B52" s="15" t="s">
        <v>119</v>
      </c>
      <c r="C52" s="64">
        <v>114458.75</v>
      </c>
      <c r="D52" s="15" t="s">
        <v>136</v>
      </c>
      <c r="E52" s="46"/>
    </row>
    <row r="53" spans="1:11" x14ac:dyDescent="0.25">
      <c r="A53" s="16">
        <v>43035</v>
      </c>
      <c r="B53" s="16" t="s">
        <v>120</v>
      </c>
      <c r="C53" s="65">
        <v>52392.58</v>
      </c>
      <c r="D53" s="16" t="s">
        <v>138</v>
      </c>
      <c r="E53" s="46"/>
    </row>
    <row r="54" spans="1:11" x14ac:dyDescent="0.25">
      <c r="A54" s="15">
        <v>43037</v>
      </c>
      <c r="B54" s="15" t="s">
        <v>115</v>
      </c>
      <c r="C54" s="64">
        <v>52392.58</v>
      </c>
      <c r="D54" s="15" t="s">
        <v>138</v>
      </c>
      <c r="E54" s="46"/>
    </row>
    <row r="55" spans="1:11" x14ac:dyDescent="0.25">
      <c r="A55" s="16">
        <v>43035</v>
      </c>
      <c r="B55" s="16" t="s">
        <v>116</v>
      </c>
      <c r="C55" s="65">
        <v>52392.58</v>
      </c>
      <c r="D55" s="16" t="s">
        <v>138</v>
      </c>
      <c r="E55" s="46"/>
    </row>
    <row r="56" spans="1:11" x14ac:dyDescent="0.25">
      <c r="A56" s="15">
        <v>43037</v>
      </c>
      <c r="B56" s="15" t="s">
        <v>117</v>
      </c>
      <c r="C56" s="64">
        <v>94259.4</v>
      </c>
      <c r="D56" s="15" t="s">
        <v>135</v>
      </c>
      <c r="E56" s="46"/>
    </row>
    <row r="57" spans="1:11" x14ac:dyDescent="0.25">
      <c r="A57" s="16">
        <v>43036</v>
      </c>
      <c r="B57" s="16" t="s">
        <v>118</v>
      </c>
      <c r="C57" s="65">
        <v>94259.4</v>
      </c>
      <c r="D57" s="16" t="s">
        <v>135</v>
      </c>
      <c r="E57" s="46"/>
    </row>
    <row r="58" spans="1:11" x14ac:dyDescent="0.25">
      <c r="B58" s="61"/>
    </row>
  </sheetData>
  <sheetProtection algorithmName="SHA-512" hashValue="/H+9SHkNdX3jraJISt3V09AIeKT+LmZ0DczDFP8+4c8Sq8OQoAbMli1YSCTbhp0tjjYQdEKSC/u0swwI7MHktw==" saltValue="7kWS0H/0fVDk/bDbzQlm3w==" spinCount="100000" sheet="1" objects="1" scenarios="1" selectLockedCells="1" selectUnlockedCells="1"/>
  <mergeCells count="1">
    <mergeCell ref="A12:F12"/>
  </mergeCells>
  <pageMargins left="0.7" right="0.7" top="0.75" bottom="0.75" header="0.3" footer="0.3"/>
  <drawing r:id="rId2"/>
  <extLst>
    <ext xmlns:x14="http://schemas.microsoft.com/office/spreadsheetml/2009/9/main" uri="{A8765BA9-456A-4dab-B4F3-ACF838C121DE}">
      <x14:slicerList>
        <x14:slicer r:id="rId3"/>
      </x14:slicerList>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tint="-0.34998626667073579"/>
  </sheetPr>
  <dimension ref="A1:G52"/>
  <sheetViews>
    <sheetView zoomScale="130" zoomScaleNormal="130" workbookViewId="0">
      <selection activeCell="B4" sqref="B4"/>
    </sheetView>
  </sheetViews>
  <sheetFormatPr defaultRowHeight="15.75" x14ac:dyDescent="0.25"/>
  <cols>
    <col min="1" max="1" width="23.5703125" style="62" customWidth="1"/>
    <col min="2" max="2" width="25.85546875" style="62" customWidth="1"/>
    <col min="3" max="3" width="20.28515625" style="62" bestFit="1" customWidth="1"/>
    <col min="4" max="4" width="20.85546875" style="62" customWidth="1"/>
    <col min="5" max="10" width="14.28515625" style="62" customWidth="1"/>
    <col min="11" max="16384" width="9.140625" style="62"/>
  </cols>
  <sheetData>
    <row r="1" spans="1:7" x14ac:dyDescent="0.25">
      <c r="A1" s="62" t="s">
        <v>150</v>
      </c>
    </row>
    <row r="3" spans="1:7" x14ac:dyDescent="0.25">
      <c r="A3" s="60" t="s">
        <v>0</v>
      </c>
    </row>
    <row r="4" spans="1:7" ht="15" customHeight="1" x14ac:dyDescent="0.25">
      <c r="A4" s="72" t="s">
        <v>142</v>
      </c>
      <c r="B4" s="73"/>
    </row>
    <row r="5" spans="1:7" ht="15" customHeight="1" x14ac:dyDescent="0.25">
      <c r="A5" s="72"/>
      <c r="B5" s="73"/>
    </row>
    <row r="6" spans="1:7" x14ac:dyDescent="0.25">
      <c r="A6" s="58" t="s">
        <v>143</v>
      </c>
      <c r="G6" s="74"/>
    </row>
    <row r="7" spans="1:7" x14ac:dyDescent="0.25">
      <c r="A7" s="75" t="s">
        <v>75</v>
      </c>
      <c r="B7" s="75" t="s">
        <v>76</v>
      </c>
      <c r="C7" s="75" t="s">
        <v>77</v>
      </c>
      <c r="D7" s="75" t="s">
        <v>78</v>
      </c>
    </row>
    <row r="8" spans="1:7" x14ac:dyDescent="0.25">
      <c r="A8" s="76" t="s">
        <v>79</v>
      </c>
      <c r="B8" s="76" t="s">
        <v>80</v>
      </c>
      <c r="C8" s="86">
        <v>25</v>
      </c>
      <c r="D8" s="77">
        <v>8085</v>
      </c>
    </row>
    <row r="9" spans="1:7" x14ac:dyDescent="0.25">
      <c r="A9" s="78" t="s">
        <v>81</v>
      </c>
      <c r="B9" s="78" t="s">
        <v>82</v>
      </c>
      <c r="C9" s="87">
        <v>20</v>
      </c>
      <c r="D9" s="79">
        <v>8685</v>
      </c>
    </row>
    <row r="10" spans="1:7" x14ac:dyDescent="0.25">
      <c r="A10" s="76" t="s">
        <v>83</v>
      </c>
      <c r="B10" s="76" t="s">
        <v>84</v>
      </c>
      <c r="C10" s="86">
        <v>35</v>
      </c>
      <c r="D10" s="77">
        <v>9585</v>
      </c>
    </row>
    <row r="11" spans="1:7" x14ac:dyDescent="0.25">
      <c r="A11" s="78" t="s">
        <v>93</v>
      </c>
      <c r="B11" s="78" t="s">
        <v>94</v>
      </c>
      <c r="C11" s="87">
        <v>5</v>
      </c>
      <c r="D11" s="79">
        <v>2685</v>
      </c>
    </row>
    <row r="12" spans="1:7" x14ac:dyDescent="0.25">
      <c r="A12" s="76" t="s">
        <v>85</v>
      </c>
      <c r="B12" s="76" t="s">
        <v>86</v>
      </c>
      <c r="C12" s="86">
        <v>20</v>
      </c>
      <c r="D12" s="77">
        <v>10785</v>
      </c>
    </row>
    <row r="13" spans="1:7" x14ac:dyDescent="0.25">
      <c r="A13" s="78" t="s">
        <v>89</v>
      </c>
      <c r="B13" s="78" t="s">
        <v>88</v>
      </c>
      <c r="C13" s="87">
        <v>30</v>
      </c>
      <c r="D13" s="79">
        <v>5685</v>
      </c>
    </row>
    <row r="14" spans="1:7" x14ac:dyDescent="0.25">
      <c r="A14" s="76" t="s">
        <v>87</v>
      </c>
      <c r="B14" s="76" t="s">
        <v>90</v>
      </c>
      <c r="C14" s="86">
        <v>40</v>
      </c>
      <c r="D14" s="77">
        <v>6285</v>
      </c>
    </row>
    <row r="15" spans="1:7" x14ac:dyDescent="0.25">
      <c r="A15" s="78" t="s">
        <v>91</v>
      </c>
      <c r="B15" s="78" t="s">
        <v>92</v>
      </c>
      <c r="C15" s="87">
        <v>1</v>
      </c>
      <c r="D15" s="79">
        <v>1485</v>
      </c>
    </row>
    <row r="16" spans="1:7" x14ac:dyDescent="0.25">
      <c r="A16" s="92"/>
      <c r="B16" s="92"/>
      <c r="C16" s="93"/>
      <c r="D16" s="94"/>
    </row>
    <row r="17" spans="1:4" x14ac:dyDescent="0.25">
      <c r="D17" s="80"/>
    </row>
    <row r="18" spans="1:4" x14ac:dyDescent="0.25">
      <c r="A18" s="58" t="s">
        <v>95</v>
      </c>
    </row>
    <row r="19" spans="1:4" x14ac:dyDescent="0.25">
      <c r="A19" s="83" t="s">
        <v>75</v>
      </c>
      <c r="B19" s="75" t="s">
        <v>96</v>
      </c>
      <c r="C19" s="83" t="s">
        <v>97</v>
      </c>
      <c r="D19" s="75" t="s">
        <v>98</v>
      </c>
    </row>
    <row r="20" spans="1:4" x14ac:dyDescent="0.25">
      <c r="A20" s="84" t="s">
        <v>79</v>
      </c>
      <c r="B20" s="106"/>
      <c r="C20" s="61">
        <v>3</v>
      </c>
      <c r="D20" s="105"/>
    </row>
    <row r="21" spans="1:4" x14ac:dyDescent="0.25">
      <c r="A21" s="84" t="s">
        <v>81</v>
      </c>
      <c r="B21" s="106"/>
      <c r="C21" s="61">
        <v>4</v>
      </c>
      <c r="D21" s="107"/>
    </row>
    <row r="22" spans="1:4" x14ac:dyDescent="0.25">
      <c r="A22" s="84"/>
      <c r="B22" s="91"/>
      <c r="C22" s="69"/>
      <c r="D22" s="91"/>
    </row>
    <row r="23" spans="1:4" ht="16.5" thickBot="1" x14ac:dyDescent="0.3">
      <c r="A23" s="102" t="s">
        <v>148</v>
      </c>
      <c r="B23" s="103"/>
      <c r="C23" s="104"/>
      <c r="D23" s="103"/>
    </row>
    <row r="24" spans="1:4" ht="16.5" thickBot="1" x14ac:dyDescent="0.3">
      <c r="A24" s="98" t="s">
        <v>144</v>
      </c>
      <c r="B24" s="108"/>
      <c r="C24" s="100">
        <v>5</v>
      </c>
      <c r="D24" s="109"/>
    </row>
    <row r="25" spans="1:4" x14ac:dyDescent="0.25">
      <c r="A25" s="90"/>
      <c r="B25" s="91"/>
      <c r="C25" s="69"/>
      <c r="D25" s="91"/>
    </row>
    <row r="27" spans="1:4" x14ac:dyDescent="0.25">
      <c r="A27" s="58" t="s">
        <v>145</v>
      </c>
    </row>
    <row r="28" spans="1:4" x14ac:dyDescent="0.25">
      <c r="A28" s="75" t="s">
        <v>75</v>
      </c>
      <c r="B28" s="88" t="s">
        <v>96</v>
      </c>
      <c r="C28" s="83" t="s">
        <v>97</v>
      </c>
      <c r="D28" s="75" t="s">
        <v>98</v>
      </c>
    </row>
    <row r="29" spans="1:4" x14ac:dyDescent="0.25">
      <c r="A29" s="84" t="s">
        <v>79</v>
      </c>
      <c r="B29" s="110"/>
      <c r="C29" s="61">
        <v>3</v>
      </c>
      <c r="D29" s="105"/>
    </row>
    <row r="30" spans="1:4" x14ac:dyDescent="0.25">
      <c r="A30" s="84" t="s">
        <v>81</v>
      </c>
      <c r="B30" s="110"/>
      <c r="C30" s="61">
        <v>4</v>
      </c>
      <c r="D30" s="105"/>
    </row>
    <row r="31" spans="1:4" x14ac:dyDescent="0.25">
      <c r="A31" s="84" t="s">
        <v>144</v>
      </c>
      <c r="B31" s="110"/>
      <c r="C31" s="61">
        <v>5</v>
      </c>
      <c r="D31" s="105"/>
    </row>
    <row r="32" spans="1:4" s="95" customFormat="1" x14ac:dyDescent="0.25">
      <c r="A32" s="90"/>
      <c r="B32" s="91"/>
      <c r="C32" s="90"/>
      <c r="D32" s="91"/>
    </row>
    <row r="33" spans="1:4" x14ac:dyDescent="0.25">
      <c r="A33" s="84"/>
      <c r="B33" s="91"/>
      <c r="C33" s="90"/>
      <c r="D33" s="91"/>
    </row>
    <row r="34" spans="1:4" x14ac:dyDescent="0.25">
      <c r="A34" s="58" t="s">
        <v>146</v>
      </c>
      <c r="C34" s="90"/>
      <c r="D34" s="91"/>
    </row>
    <row r="35" spans="1:4" x14ac:dyDescent="0.25">
      <c r="A35" s="75" t="s">
        <v>75</v>
      </c>
      <c r="B35" s="88" t="s">
        <v>96</v>
      </c>
      <c r="C35" s="83" t="s">
        <v>97</v>
      </c>
      <c r="D35" s="75" t="s">
        <v>98</v>
      </c>
    </row>
    <row r="36" spans="1:4" x14ac:dyDescent="0.25">
      <c r="A36" s="84" t="s">
        <v>79</v>
      </c>
      <c r="B36" s="110"/>
      <c r="C36" s="61">
        <v>3</v>
      </c>
      <c r="D36" s="105"/>
    </row>
    <row r="37" spans="1:4" x14ac:dyDescent="0.25">
      <c r="A37" s="84" t="s">
        <v>81</v>
      </c>
      <c r="B37" s="110"/>
      <c r="C37" s="61">
        <v>4</v>
      </c>
      <c r="D37" s="105"/>
    </row>
    <row r="38" spans="1:4" x14ac:dyDescent="0.25">
      <c r="A38" s="84" t="s">
        <v>144</v>
      </c>
      <c r="B38" s="110"/>
      <c r="C38" s="61">
        <v>5</v>
      </c>
      <c r="D38" s="105"/>
    </row>
    <row r="39" spans="1:4" s="95" customFormat="1" x14ac:dyDescent="0.25">
      <c r="A39" s="90"/>
      <c r="B39" s="91"/>
      <c r="C39" s="69"/>
      <c r="D39" s="91"/>
    </row>
    <row r="41" spans="1:4" x14ac:dyDescent="0.25">
      <c r="A41" s="58" t="s">
        <v>99</v>
      </c>
      <c r="B41" s="73"/>
    </row>
    <row r="42" spans="1:4" x14ac:dyDescent="0.25">
      <c r="A42" s="75" t="s">
        <v>75</v>
      </c>
      <c r="B42" s="75" t="s">
        <v>96</v>
      </c>
      <c r="C42" s="75" t="s">
        <v>97</v>
      </c>
      <c r="D42" s="75" t="s">
        <v>98</v>
      </c>
    </row>
    <row r="43" spans="1:4" x14ac:dyDescent="0.25">
      <c r="A43" s="84" t="s">
        <v>79</v>
      </c>
      <c r="B43" s="111"/>
      <c r="C43" s="84">
        <v>3</v>
      </c>
      <c r="D43" s="111"/>
    </row>
    <row r="44" spans="1:4" x14ac:dyDescent="0.25">
      <c r="A44" s="84" t="s">
        <v>81</v>
      </c>
      <c r="B44" s="111"/>
      <c r="C44" s="84">
        <v>4</v>
      </c>
      <c r="D44" s="111"/>
    </row>
    <row r="45" spans="1:4" x14ac:dyDescent="0.25">
      <c r="A45" s="84" t="s">
        <v>87</v>
      </c>
      <c r="B45" s="112"/>
      <c r="C45" s="84">
        <v>5</v>
      </c>
      <c r="D45" s="112"/>
    </row>
    <row r="46" spans="1:4" s="69" customFormat="1" x14ac:dyDescent="0.25">
      <c r="A46" s="90"/>
      <c r="B46" s="91"/>
      <c r="C46" s="90"/>
      <c r="D46" s="91"/>
    </row>
    <row r="48" spans="1:4" x14ac:dyDescent="0.25">
      <c r="A48" s="58" t="s">
        <v>100</v>
      </c>
      <c r="B48" s="73"/>
    </row>
    <row r="49" spans="1:3" x14ac:dyDescent="0.25">
      <c r="A49" s="75" t="s">
        <v>75</v>
      </c>
      <c r="B49" s="75" t="s">
        <v>97</v>
      </c>
      <c r="C49" s="75" t="s">
        <v>98</v>
      </c>
    </row>
    <row r="50" spans="1:3" x14ac:dyDescent="0.25">
      <c r="A50" s="84" t="s">
        <v>79</v>
      </c>
      <c r="B50" s="84">
        <v>3</v>
      </c>
      <c r="C50" s="111"/>
    </row>
    <row r="51" spans="1:3" x14ac:dyDescent="0.25">
      <c r="A51" s="84" t="s">
        <v>81</v>
      </c>
      <c r="B51" s="84">
        <v>4</v>
      </c>
      <c r="C51" s="111"/>
    </row>
    <row r="52" spans="1:3" x14ac:dyDescent="0.25">
      <c r="A52" s="84" t="s">
        <v>87</v>
      </c>
      <c r="B52" s="84">
        <v>5</v>
      </c>
      <c r="C52" s="111"/>
    </row>
  </sheetData>
  <sortState xmlns:xlrd2="http://schemas.microsoft.com/office/spreadsheetml/2017/richdata2" ref="A8:D15">
    <sortCondition ref="A8:A15"/>
  </sortState>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Munkalapok</vt:lpstr>
      </vt:variant>
      <vt:variant>
        <vt:i4>18</vt:i4>
      </vt:variant>
      <vt:variant>
        <vt:lpstr>Diagramok</vt:lpstr>
      </vt:variant>
      <vt:variant>
        <vt:i4>1</vt:i4>
      </vt:variant>
      <vt:variant>
        <vt:lpstr>Névvel ellátott tartományok</vt:lpstr>
      </vt:variant>
      <vt:variant>
        <vt:i4>5</vt:i4>
      </vt:variant>
    </vt:vector>
  </HeadingPairs>
  <TitlesOfParts>
    <vt:vector size="24" baseType="lpstr">
      <vt:lpstr>További függvények</vt:lpstr>
      <vt:lpstr>Pivot tábla</vt:lpstr>
      <vt:lpstr>Feladat 1</vt:lpstr>
      <vt:lpstr>Feladat 1 (m)</vt:lpstr>
      <vt:lpstr>Feladat 2</vt:lpstr>
      <vt:lpstr>Feladat 2 (m)</vt:lpstr>
      <vt:lpstr>Feladat 3</vt:lpstr>
      <vt:lpstr>Feladat 3 (m)</vt:lpstr>
      <vt:lpstr>Feladat 4</vt:lpstr>
      <vt:lpstr>Feladat 4 (m)</vt:lpstr>
      <vt:lpstr>Feladat 5</vt:lpstr>
      <vt:lpstr>Feladat 5 (m)</vt:lpstr>
      <vt:lpstr>Feladat 6</vt:lpstr>
      <vt:lpstr>Feladat 6 (m)</vt:lpstr>
      <vt:lpstr>Feladat 6 Pivot</vt:lpstr>
      <vt:lpstr>Feladat 6 Pivot (m)</vt:lpstr>
      <vt:lpstr>Feladat 7 (e)</vt:lpstr>
      <vt:lpstr>Feladat 7 (m)</vt:lpstr>
      <vt:lpstr>Diagram 1 (m)</vt:lpstr>
      <vt:lpstr>bumerangtabla</vt:lpstr>
      <vt:lpstr>'Feladat 6 (m)'!eladasiar</vt:lpstr>
      <vt:lpstr>'Feladat 6 (m)'!eladasiertek</vt:lpstr>
      <vt:lpstr>'Feladat 6 (m)'!mennyiseg</vt:lpstr>
      <vt:lpstr>'Feladat 6 (m)'!termek</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Kormos Attila</dc:creator>
  <cp:lastModifiedBy>Attila</cp:lastModifiedBy>
  <dcterms:created xsi:type="dcterms:W3CDTF">2014-09-10T07:07:27Z</dcterms:created>
  <dcterms:modified xsi:type="dcterms:W3CDTF">2021-03-12T09:35:57Z</dcterms:modified>
</cp:coreProperties>
</file>